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POBL 2021\"/>
    </mc:Choice>
  </mc:AlternateContent>
  <xr:revisionPtr revIDLastSave="0" documentId="13_ncr:1_{15A9705D-CAF6-4B05-9AE0-2987F06D59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ktober 2021" sheetId="8" r:id="rId1"/>
    <sheet name="MEI 31 2021 " sheetId="5" r:id="rId2"/>
    <sheet name="Sheet1" sheetId="1" r:id="rId3"/>
    <sheet name="Sheet2" sheetId="2" r:id="rId4"/>
    <sheet name="Sheet3" sheetId="3" r:id="rId5"/>
  </sheets>
  <definedNames>
    <definedName name="_xlnm.Print_Titles" localSheetId="1">'MEI 31 2021 '!$8:$11</definedName>
    <definedName name="_xlnm.Print_Titles" localSheetId="0">'Oktober 2021'!$8:$11</definedName>
    <definedName name="_xlnm.Print_Titles" localSheetId="2">Sheet1!$8:$11</definedName>
  </definedNames>
  <calcPr calcId="191029"/>
</workbook>
</file>

<file path=xl/calcChain.xml><?xml version="1.0" encoding="utf-8"?>
<calcChain xmlns="http://schemas.openxmlformats.org/spreadsheetml/2006/main">
  <c r="K61" i="8" l="1"/>
  <c r="J61" i="8"/>
  <c r="K29" i="8"/>
  <c r="K33" i="8"/>
  <c r="J46" i="8"/>
  <c r="G46" i="8"/>
  <c r="L61" i="8"/>
  <c r="I61" i="8"/>
  <c r="H61" i="8"/>
  <c r="G61" i="8"/>
  <c r="F61" i="8"/>
  <c r="E61" i="8"/>
  <c r="J57" i="8"/>
  <c r="D57" i="8"/>
  <c r="C57" i="8"/>
  <c r="K52" i="8"/>
  <c r="J51" i="8"/>
  <c r="K51" i="8" s="1"/>
  <c r="D51" i="8"/>
  <c r="C51" i="8"/>
  <c r="K49" i="8"/>
  <c r="K48" i="8"/>
  <c r="J48" i="8"/>
  <c r="O48" i="8" s="1"/>
  <c r="K47" i="8"/>
  <c r="K45" i="8"/>
  <c r="K44" i="8"/>
  <c r="K43" i="8"/>
  <c r="K42" i="8"/>
  <c r="K34" i="8"/>
  <c r="K31" i="8"/>
  <c r="K30" i="8"/>
  <c r="D28" i="8"/>
  <c r="C28" i="8"/>
  <c r="K26" i="8"/>
  <c r="K25" i="8"/>
  <c r="K23" i="8"/>
  <c r="K22" i="8"/>
  <c r="K21" i="8"/>
  <c r="K20" i="8"/>
  <c r="K19" i="8"/>
  <c r="K18" i="8"/>
  <c r="K17" i="8"/>
  <c r="K16" i="8"/>
  <c r="K15" i="8"/>
  <c r="K14" i="8"/>
  <c r="J13" i="8"/>
  <c r="K13" i="8" s="1"/>
  <c r="D13" i="8"/>
  <c r="C13" i="8"/>
  <c r="C61" i="8" l="1"/>
  <c r="D61" i="8"/>
  <c r="O46" i="8"/>
  <c r="K46" i="8"/>
  <c r="J28" i="8"/>
  <c r="K28" i="8" s="1"/>
  <c r="J63" i="5" l="1"/>
  <c r="J51" i="5"/>
  <c r="J47" i="5"/>
  <c r="K47" i="5" s="1"/>
  <c r="J35" i="5"/>
  <c r="J30" i="5" s="1"/>
  <c r="J23" i="5"/>
  <c r="K23" i="5" s="1"/>
  <c r="J22" i="5"/>
  <c r="J21" i="5"/>
  <c r="K21" i="5" s="1"/>
  <c r="J19" i="5"/>
  <c r="K19" i="5" s="1"/>
  <c r="J18" i="5"/>
  <c r="K18" i="5" s="1"/>
  <c r="J16" i="5"/>
  <c r="K16" i="5" s="1"/>
  <c r="K14" i="5"/>
  <c r="L67" i="5"/>
  <c r="I67" i="5"/>
  <c r="H67" i="5"/>
  <c r="G67" i="5"/>
  <c r="F67" i="5"/>
  <c r="E67" i="5"/>
  <c r="D63" i="5"/>
  <c r="C63" i="5"/>
  <c r="K52" i="5"/>
  <c r="D51" i="5"/>
  <c r="C51" i="5"/>
  <c r="K49" i="5"/>
  <c r="K48" i="5"/>
  <c r="K46" i="5"/>
  <c r="K45" i="5"/>
  <c r="K44" i="5"/>
  <c r="K37" i="5"/>
  <c r="K36" i="5"/>
  <c r="K33" i="5"/>
  <c r="K32" i="5"/>
  <c r="K31" i="5"/>
  <c r="D30" i="5"/>
  <c r="C30" i="5"/>
  <c r="K28" i="5"/>
  <c r="K27" i="5"/>
  <c r="K22" i="5"/>
  <c r="K20" i="5"/>
  <c r="K17" i="5"/>
  <c r="K15" i="5"/>
  <c r="D13" i="5"/>
  <c r="C13" i="5"/>
  <c r="K51" i="5" l="1"/>
  <c r="D67" i="5"/>
  <c r="J13" i="5"/>
  <c r="K35" i="5"/>
  <c r="C67" i="5"/>
  <c r="K30" i="5"/>
  <c r="K67" i="5" s="1"/>
  <c r="J67" i="5" l="1"/>
  <c r="K14" i="1"/>
  <c r="L63" i="1"/>
  <c r="J13" i="1"/>
  <c r="J28" i="1"/>
  <c r="K28" i="1" s="1"/>
  <c r="J41" i="1"/>
  <c r="J38" i="1"/>
  <c r="K38" i="1" s="1"/>
  <c r="J44" i="1"/>
  <c r="J57" i="1"/>
  <c r="I63" i="1"/>
  <c r="H63" i="1"/>
  <c r="G63" i="1"/>
  <c r="F63" i="1"/>
  <c r="E63" i="1"/>
  <c r="C63" i="1"/>
  <c r="D63" i="1"/>
  <c r="K59" i="1"/>
  <c r="K55" i="1"/>
  <c r="K54" i="1"/>
  <c r="K52" i="1"/>
  <c r="K50" i="1"/>
  <c r="K49" i="1"/>
  <c r="K46" i="1"/>
  <c r="K45" i="1"/>
  <c r="K39" i="1"/>
  <c r="K36" i="1"/>
  <c r="K34" i="1"/>
  <c r="K33" i="1"/>
  <c r="K31" i="1"/>
  <c r="K30" i="1"/>
  <c r="K29" i="1"/>
  <c r="K26" i="1"/>
  <c r="K25" i="1"/>
  <c r="K24" i="1"/>
  <c r="K23" i="1"/>
  <c r="K22" i="1"/>
  <c r="K21" i="1"/>
  <c r="K20" i="1"/>
  <c r="K19" i="1"/>
  <c r="K18" i="1"/>
  <c r="K17" i="1"/>
  <c r="K16" i="1"/>
  <c r="K15" i="1"/>
  <c r="K63" i="1" l="1"/>
  <c r="J63" i="1"/>
</calcChain>
</file>

<file path=xl/sharedStrings.xml><?xml version="1.0" encoding="utf-8"?>
<sst xmlns="http://schemas.openxmlformats.org/spreadsheetml/2006/main" count="260" uniqueCount="137">
  <si>
    <t xml:space="preserve">REKAPITULASI PERKEMBANGAN KEGIATAN BELANJA LANGSUNG </t>
  </si>
  <si>
    <t>TAHUN ANGGARAN 2020</t>
  </si>
  <si>
    <t>BULAN</t>
  </si>
  <si>
    <t xml:space="preserve">NOVEMBER </t>
  </si>
  <si>
    <t xml:space="preserve">NAMA OPD </t>
  </si>
  <si>
    <t>BADAN PENANGGULANGAN BENCANA DAERAH</t>
  </si>
  <si>
    <t>NO</t>
  </si>
  <si>
    <t>JENIS PEKERJAAN</t>
  </si>
  <si>
    <t>ANGGARAN (Rp)</t>
  </si>
  <si>
    <t>PENETAPAN</t>
  </si>
  <si>
    <t>PERUBAHAN</t>
  </si>
  <si>
    <t>REKANAN</t>
  </si>
  <si>
    <t>NO/TGL KONTRAK</t>
  </si>
  <si>
    <t>NILAI KONTRAK</t>
  </si>
  <si>
    <t>JANGKA WAKTU</t>
  </si>
  <si>
    <t>MULAI</t>
  </si>
  <si>
    <t>SELESAI</t>
  </si>
  <si>
    <t>REALISASI KEUANGAN</t>
  </si>
  <si>
    <t>JUMLAH (Rp)</t>
  </si>
  <si>
    <t>%</t>
  </si>
  <si>
    <t>REALISASI FISIK</t>
  </si>
  <si>
    <t>SP2D</t>
  </si>
  <si>
    <t>NO.</t>
  </si>
  <si>
    <t>TGL.</t>
  </si>
  <si>
    <t>BAST I (PHO)</t>
  </si>
  <si>
    <t>BAST II (FHO)</t>
  </si>
  <si>
    <t>KET.</t>
  </si>
  <si>
    <t>Program Pelayanan Administrasi Perkantoran</t>
  </si>
  <si>
    <t>Penyediaan jasa surat menyurat</t>
  </si>
  <si>
    <t>Penyediaan jasa komunikasi, sumber daya air dan listrik</t>
  </si>
  <si>
    <t>Penyediaan jasa administrasi keuangan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</si>
  <si>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</si>
  <si>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</si>
  <si>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</si>
  <si>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</si>
  <si>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</si>
  <si>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</si>
  <si>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</si>
  <si>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</si>
  <si>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Penyediaan Jasa Kebersihan dan Keamanan</t>
  </si>
  <si>
    <t>Penyediaan Jasa Pelayanan Umum Pemerintahan</t>
  </si>
  <si>
    <t>Program Peningkatan Sarana dan Prasarana Aparatur</t>
  </si>
  <si>
    <t>Pemeliharaan rutin/berkala gedung kantor</t>
  </si>
  <si>
    <t>Pemeliharaan rutin/berkala kendaraan dinas/operasional</t>
  </si>
  <si>
    <t>Pemeliharaan rutin/berkala peralatan kantor</t>
  </si>
  <si>
    <t>Pemeliharaan Rutin/Berkala Alat Berat, Perbengkelan dan Prasarana Umum</t>
  </si>
  <si>
    <t>Rehabilitasi sedang/berat gedung kantor</t>
  </si>
  <si>
    <t>Rehabilitasi sedang/berat kendaraan dinas/operasional</t>
  </si>
  <si>
    <t>Penataan Lingkungan Kantor</t>
  </si>
  <si>
    <t>Pemberian Extra Fooding Satpam/Petugas Pemadam Kebakaran</t>
  </si>
  <si>
    <t>Program peningkatan disiplin aparatur</t>
  </si>
  <si>
    <t>Pengadaan pakaian kerja lapangan</t>
  </si>
  <si>
    <t>Program peningkatan kesiagaan dan pencegahan bahaya kebakaran</t>
  </si>
  <si>
    <t>Kegiatan pendidikan dan pelatihan pertolongan dan pencegahan kebakaran</t>
  </si>
  <si>
    <t>Program pencegahan dini dan penanggulangan korban bencana alam</t>
  </si>
  <si>
    <t>Pengadaan logistik dan obat-obatan bagi penduduk di tempat penampungan sementara</t>
  </si>
  <si>
    <t>Operasi Tanggap Darurat Bencana</t>
  </si>
  <si>
    <t>Pengembangan Sistem Peringatan Dini Kebencanaan Berbasis Masyarakat</t>
  </si>
  <si>
    <t>Pengadaan sarana dan prasarana evakuasi penduduk dari ancaman/ korban bencana alam</t>
  </si>
  <si>
    <t>Pelatihan Jitu Pasna  (pengkajian kebutuhan pasca bencana)</t>
  </si>
  <si>
    <t>Fasilitasi Pusat Pengendalian Operasi  Penanggulangan Bencana (Pusdalops)</t>
  </si>
  <si>
    <t>Pelatihan Kesiapsiagaan Bencana Bagi Siswa dan Guru di daerah Rawan Bencana</t>
  </si>
  <si>
    <t>Pemberdayaan Masyarakat Terhadap Kesiapsiagaan Bencana</t>
  </si>
  <si>
    <t>Penguatan dan Pengembangan Desa Siaga</t>
  </si>
  <si>
    <t>Pencegahan Dini dan Penanggulangan COVID-19</t>
  </si>
  <si>
    <t>Pelayanan Penampungan Isolasi Komunal Pencegahan dan Penanggulangan COVID 19 Tingkat Kabupaten</t>
  </si>
  <si>
    <t>Program perencanaan pembangunan daerah rawan bencana</t>
  </si>
  <si>
    <t>Penyusunan dan Analisis Data/informasi Perencanaan Pembangunan Kawasan Rawan Bencana</t>
  </si>
  <si>
    <t>Penyusunan Rencana Kontijensi</t>
  </si>
  <si>
    <t>Penyusunan Dokumen Rencana Penanggulangan Bencana</t>
  </si>
  <si>
    <t>Penyusunan Rapor Ketangguhan Bencana</t>
  </si>
  <si>
    <t>A</t>
  </si>
  <si>
    <t>B</t>
  </si>
  <si>
    <t>C</t>
  </si>
  <si>
    <t>D</t>
  </si>
  <si>
    <t>E</t>
  </si>
  <si>
    <t>JUMLAH</t>
  </si>
  <si>
    <t>F</t>
  </si>
  <si>
    <t>Kabupaten Wonosobo</t>
  </si>
  <si>
    <t>An. Kepala Pelaksana BPBD</t>
  </si>
  <si>
    <t>WIYOGO, S.Pd</t>
  </si>
  <si>
    <t>NIP. 19640915 198608 1 001</t>
  </si>
  <si>
    <t>Kasi Kesiapsiagaan dan Pencegahan</t>
  </si>
  <si>
    <t>Wonosobo, 3 Desember 2020</t>
  </si>
  <si>
    <t xml:space="preserve">Program Penunjang Urusan Pemerintah Pemerintahan Daerah Kabupaten/ Kota </t>
  </si>
  <si>
    <t>Penyediaan gaji dan tunjangan ASN</t>
  </si>
  <si>
    <t>Penyediaan Komponen Instalasi Listrik/Penerangan Bangunan Kantor</t>
  </si>
  <si>
    <t>Penyediaan Peralatan dan Perlengkapan Kantor</t>
  </si>
  <si>
    <t>Penyediaan Barang Cetakan dan Penggandaan</t>
  </si>
  <si>
    <t>Penyediaan Bahan Bacaan dan Peraturan Perundang-undangan</t>
  </si>
  <si>
    <t>Penyelenggaraan Rapat Koordinasi dan Konsultasi SKPD</t>
  </si>
  <si>
    <t>Penyediaan Jasa Surat Menyurat</t>
  </si>
  <si>
    <t>Penyediaan Jasa Komunikasi, Sumber Daya Air dan Listrik</t>
  </si>
  <si>
    <t>Penyediaan Jasa Pelayanan Umum Kantor</t>
  </si>
  <si>
    <t>Penyediaan Jasa Pemeliharaan, Biaya Pemeliharaan, dan Pajak Kendaraan Perorangan Dinas atau Lapangan</t>
  </si>
  <si>
    <t>Pemeliharaan Peralatan dan Mesin Lainnya</t>
  </si>
  <si>
    <t>Pemeliharaan/Rehabilitasi Gedung Kantor dan Bangunan Lainnya</t>
  </si>
  <si>
    <t>Program Penanggulangan Bencana</t>
  </si>
  <si>
    <t>Penyusunan Kajian Risiko Bencana Kabupaten/Kota</t>
  </si>
  <si>
    <t>Sosialisasi, Komunikasi, Informasi dan Edukasi (KIE) Rawan Bencana Kabupaten/Kota (Per Jenis Bencana)</t>
  </si>
  <si>
    <t>Penyusunan Rencana Penanggulangan Bencana Kabupaten/Kota</t>
  </si>
  <si>
    <t>Pelatihan Pencegahan dan Mitigasi Bencana Kabupaten/Kota</t>
  </si>
  <si>
    <t>Pengendalian Operasi dan Penyediaan Sarana Prasarana Kesiapsiagaan terhadap Bencana</t>
  </si>
  <si>
    <t>Penyediaan Peralatan Perlindungan dan Kesiapsiagaan terhadap Bencana</t>
  </si>
  <si>
    <t>Penguatan Kapasitas Kawasan untuk Pencegahan dan Kesiapsiagaan</t>
  </si>
  <si>
    <t>Penanganan Pascabencana Kabupaten/Kota</t>
  </si>
  <si>
    <t>Pengembangan Kapasitas Tim Reaksi Cepat (TRC) Bencana Kabupaten/Kota</t>
  </si>
  <si>
    <t>Gladi Kesiapsiagaan terhadap Bencana</t>
  </si>
  <si>
    <t>Respon Cepat Darurat Bencana Kabupaten/Kota</t>
  </si>
  <si>
    <t>Penyediaan Logistik Penyelamatan dan Evakuasi Korban Bencana Kabupaten/Kota</t>
  </si>
  <si>
    <t>Program Pencegahan, Pengendalian, Pemadaman, Penyelamatan, dan Penanganan Bahan Berbahaya dan Beracun Kebakaran dalam Daerah Kabupaten/Kota</t>
  </si>
  <si>
    <t>Pemadaman dan Pengendalian Kebakaran dalam Daerah Kabupaten/Kota</t>
  </si>
  <si>
    <t>Program Pemberdayaan Masyarakat dalam Pencegahan Kebakaran</t>
  </si>
  <si>
    <t>Pemberdayaan Masyarakat dalam Pencegahan dan Penanggulangan Kebakaran melalui Sosialisasi</t>
  </si>
  <si>
    <t>Respon Cepat Bencana Non Alam Epidemi/Wabah Penyakit</t>
  </si>
  <si>
    <t>TAHUN ANGGARAN 2021</t>
  </si>
  <si>
    <t>CV. Unggul Karya</t>
  </si>
  <si>
    <t>050/05/2021 3 Mei 2021</t>
  </si>
  <si>
    <t>3 Mei 2021</t>
  </si>
  <si>
    <t>10 mei 2021</t>
  </si>
  <si>
    <t>11 Mei 2021</t>
  </si>
  <si>
    <t>Kepala Pelaksana BPBD</t>
  </si>
  <si>
    <t>ZULFA KHSAN ALIM, K, S.STP, M.Si</t>
  </si>
  <si>
    <t>Pembina TK I (IV/b)</t>
  </si>
  <si>
    <t>NIP.19761127 199511 1 001</t>
  </si>
  <si>
    <t>31 MEI 2021</t>
  </si>
  <si>
    <t>TANGGAL</t>
  </si>
  <si>
    <t>Wonosobo, 31 Mei  2021</t>
  </si>
  <si>
    <t>UD. Sukma Jaya</t>
  </si>
  <si>
    <t>050/13/2021 28 Mei 2021</t>
  </si>
  <si>
    <t>28 mei 2021</t>
  </si>
  <si>
    <t>7 Juni 2021</t>
  </si>
  <si>
    <t>8 Juni 2021</t>
  </si>
  <si>
    <t>BAMBANG TRIYONO P., SE. MM</t>
  </si>
  <si>
    <t>Pembina</t>
  </si>
  <si>
    <t>NIP.19660111 199303 1 011</t>
  </si>
  <si>
    <t>Wonosobo, 10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</si>
</sst>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0" fontId="3" fillId="0" borderId="6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164" fontId="4" fillId="0" borderId="7" xfId="1" applyFont="1" applyBorder="1" applyAlignment="1">
      <alignment horizontal="right" vertical="top"/>
    </xf>
    <xf numFmtId="0" fontId="2" fillId="0" borderId="7" xfId="0" applyFont="1" applyBorder="1"/>
    <xf numFmtId="164" fontId="2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/>
    <xf numFmtId="0" fontId="3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164" fontId="5" fillId="0" borderId="7" xfId="1" applyFont="1" applyBorder="1" applyAlignment="1">
      <alignment horizontal="right" vertical="top"/>
    </xf>
    <xf numFmtId="164" fontId="3" fillId="0" borderId="7" xfId="1" applyFont="1" applyBorder="1" applyAlignment="1">
      <alignment vertical="top"/>
    </xf>
    <xf numFmtId="2" fontId="3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horizontal="left" vertical="top" wrapText="1" readingOrder="1"/>
    </xf>
    <xf numFmtId="164" fontId="3" fillId="0" borderId="7" xfId="0" applyNumberFormat="1" applyFont="1" applyBorder="1" applyAlignment="1">
      <alignment vertical="top"/>
    </xf>
    <xf numFmtId="0" fontId="4" fillId="0" borderId="7" xfId="0" applyFont="1" applyBorder="1" applyAlignment="1">
      <alignment horizontal="left" vertical="top" wrapText="1" readingOrder="1"/>
    </xf>
    <xf numFmtId="2" fontId="2" fillId="0" borderId="7" xfId="0" applyNumberFormat="1" applyFont="1" applyBorder="1" applyAlignment="1">
      <alignment vertical="top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164" fontId="3" fillId="0" borderId="8" xfId="1" applyFont="1" applyBorder="1" applyAlignment="1">
      <alignment vertical="top"/>
    </xf>
    <xf numFmtId="0" fontId="3" fillId="0" borderId="8" xfId="0" applyFont="1" applyBorder="1"/>
    <xf numFmtId="0" fontId="6" fillId="0" borderId="0" xfId="0" applyFont="1" applyAlignment="1">
      <alignment horizontal="center" vertical="top"/>
    </xf>
    <xf numFmtId="164" fontId="3" fillId="0" borderId="0" xfId="1" applyFont="1"/>
    <xf numFmtId="0" fontId="5" fillId="0" borderId="7" xfId="0" applyFont="1" applyBorder="1" applyAlignment="1">
      <alignment vertical="top" wrapText="1"/>
    </xf>
    <xf numFmtId="164" fontId="5" fillId="0" borderId="7" xfId="1" applyFont="1" applyBorder="1" applyAlignment="1">
      <alignment vertical="top" wrapText="1"/>
    </xf>
    <xf numFmtId="164" fontId="3" fillId="0" borderId="0" xfId="1" applyFont="1" applyAlignment="1">
      <alignment vertical="top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top"/>
    </xf>
    <xf numFmtId="164" fontId="3" fillId="0" borderId="6" xfId="1" applyFont="1" applyBorder="1" applyAlignment="1">
      <alignment vertical="top"/>
    </xf>
    <xf numFmtId="164" fontId="2" fillId="0" borderId="7" xfId="1" applyFont="1" applyBorder="1" applyAlignment="1">
      <alignment vertical="top"/>
    </xf>
    <xf numFmtId="0" fontId="3" fillId="0" borderId="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164" fontId="2" fillId="0" borderId="1" xfId="1" applyFont="1" applyBorder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164" fontId="3" fillId="0" borderId="7" xfId="1" quotePrefix="1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164" fontId="5" fillId="0" borderId="9" xfId="1" applyFont="1" applyBorder="1" applyAlignment="1">
      <alignment horizontal="right" vertical="top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164" fontId="3" fillId="0" borderId="9" xfId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164" fontId="5" fillId="0" borderId="10" xfId="1" applyFont="1" applyBorder="1" applyAlignment="1">
      <alignment horizontal="right" vertical="top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164" fontId="3" fillId="0" borderId="10" xfId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164" fontId="5" fillId="0" borderId="11" xfId="1" applyFont="1" applyBorder="1" applyAlignment="1">
      <alignment horizontal="right" vertical="top"/>
    </xf>
    <xf numFmtId="0" fontId="3" fillId="0" borderId="11" xfId="0" applyFont="1" applyBorder="1"/>
    <xf numFmtId="0" fontId="3" fillId="0" borderId="11" xfId="0" applyFont="1" applyBorder="1" applyAlignment="1">
      <alignment wrapText="1"/>
    </xf>
    <xf numFmtId="164" fontId="3" fillId="0" borderId="11" xfId="1" applyFont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164" fontId="5" fillId="0" borderId="0" xfId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164" fontId="3" fillId="0" borderId="0" xfId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164" fontId="5" fillId="0" borderId="12" xfId="1" applyFont="1" applyBorder="1" applyAlignment="1">
      <alignment horizontal="right" vertical="top"/>
    </xf>
    <xf numFmtId="0" fontId="3" fillId="0" borderId="12" xfId="0" applyFont="1" applyBorder="1"/>
    <xf numFmtId="0" fontId="3" fillId="0" borderId="12" xfId="0" applyFont="1" applyBorder="1" applyAlignment="1">
      <alignment wrapText="1"/>
    </xf>
    <xf numFmtId="164" fontId="3" fillId="0" borderId="12" xfId="1" applyFont="1" applyBorder="1" applyAlignment="1">
      <alignment vertical="top"/>
    </xf>
    <xf numFmtId="2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5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 readingOrder="1"/>
    </xf>
    <xf numFmtId="164" fontId="4" fillId="0" borderId="10" xfId="1" applyFont="1" applyBorder="1" applyAlignment="1">
      <alignment horizontal="right" vertical="top"/>
    </xf>
    <xf numFmtId="15" fontId="3" fillId="0" borderId="0" xfId="0" applyNumberFormat="1" applyFont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9" xfId="1" applyFont="1" applyBorder="1" applyAlignment="1">
      <alignment horizontal="center" vertical="top"/>
    </xf>
    <xf numFmtId="164" fontId="5" fillId="0" borderId="3" xfId="1" applyFont="1" applyBorder="1" applyAlignment="1">
      <alignment horizontal="center" vertical="top"/>
    </xf>
    <xf numFmtId="164" fontId="5" fillId="0" borderId="10" xfId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B863-16D0-45E3-A0C7-CA6CEC1ECAA7}">
  <dimension ref="A1:U97"/>
  <sheetViews>
    <sheetView tabSelected="1" zoomScaleNormal="100" workbookViewId="0">
      <selection activeCell="H51" sqref="H51"/>
    </sheetView>
  </sheetViews>
  <sheetFormatPr defaultRowHeight="12" x14ac:dyDescent="0.2"/>
  <cols>
    <col min="1" max="1" width="4.7109375" style="106" customWidth="1"/>
    <col min="2" max="2" width="19" style="1" customWidth="1"/>
    <col min="3" max="3" width="14.28515625" style="1" customWidth="1"/>
    <col min="4" max="4" width="12.85546875" style="1" customWidth="1"/>
    <col min="5" max="5" width="8.7109375" style="1" customWidth="1"/>
    <col min="6" max="6" width="8.42578125" style="1" customWidth="1"/>
    <col min="7" max="7" width="11.42578125" style="1" customWidth="1"/>
    <col min="8" max="8" width="5.85546875" style="49" bestFit="1" customWidth="1"/>
    <col min="9" max="9" width="6.7109375" style="49" bestFit="1" customWidth="1"/>
    <col min="10" max="10" width="16" style="43" customWidth="1"/>
    <col min="11" max="11" width="9.140625" style="3"/>
    <col min="12" max="12" width="8.28515625" style="3" customWidth="1"/>
    <col min="13" max="13" width="3.7109375" style="1" bestFit="1" customWidth="1"/>
    <col min="14" max="14" width="11" style="1" customWidth="1"/>
    <col min="15" max="15" width="11.5703125" style="1" customWidth="1"/>
    <col min="16" max="16" width="3.7109375" style="1" bestFit="1" customWidth="1"/>
    <col min="17" max="17" width="4.140625" style="1" bestFit="1" customWidth="1"/>
    <col min="18" max="18" width="4.42578125" style="1" customWidth="1"/>
    <col min="19" max="19" width="3.7109375" style="1" bestFit="1" customWidth="1"/>
    <col min="20" max="20" width="2.7109375" style="1" customWidth="1"/>
    <col min="21" max="21" width="4" style="1" bestFit="1" customWidth="1"/>
    <col min="22" max="16384" width="9.140625" style="1"/>
  </cols>
  <sheetData>
    <row r="1" spans="1:2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x14ac:dyDescent="0.2">
      <c r="A2" s="120" t="s">
        <v>115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4" spans="1:21" x14ac:dyDescent="0.2">
      <c r="A4" s="2" t="s">
        <v>4</v>
      </c>
      <c r="C4" s="1" t="s">
        <v>5</v>
      </c>
    </row>
    <row r="5" spans="1:21" x14ac:dyDescent="0.2">
      <c r="A5" s="2" t="s">
        <v>126</v>
      </c>
      <c r="C5" s="104">
        <v>44479</v>
      </c>
    </row>
    <row r="8" spans="1:21" s="4" customFormat="1" x14ac:dyDescent="0.25">
      <c r="A8" s="111" t="s">
        <v>6</v>
      </c>
      <c r="B8" s="111" t="s">
        <v>7</v>
      </c>
      <c r="C8" s="111" t="s">
        <v>8</v>
      </c>
      <c r="D8" s="111"/>
      <c r="E8" s="111" t="s">
        <v>11</v>
      </c>
      <c r="F8" s="111" t="s">
        <v>12</v>
      </c>
      <c r="G8" s="111" t="s">
        <v>13</v>
      </c>
      <c r="H8" s="111" t="s">
        <v>14</v>
      </c>
      <c r="I8" s="111"/>
      <c r="J8" s="111" t="s">
        <v>17</v>
      </c>
      <c r="K8" s="111"/>
      <c r="L8" s="109" t="s">
        <v>20</v>
      </c>
      <c r="M8" s="111" t="s">
        <v>21</v>
      </c>
      <c r="N8" s="111"/>
      <c r="O8" s="111"/>
      <c r="P8" s="111" t="s">
        <v>24</v>
      </c>
      <c r="Q8" s="111"/>
      <c r="R8" s="111"/>
      <c r="S8" s="111" t="s">
        <v>25</v>
      </c>
      <c r="T8" s="111"/>
      <c r="U8" s="111" t="s">
        <v>26</v>
      </c>
    </row>
    <row r="9" spans="1:21" s="4" customFormat="1" x14ac:dyDescent="0.25">
      <c r="A9" s="113"/>
      <c r="B9" s="113"/>
      <c r="C9" s="112"/>
      <c r="D9" s="112"/>
      <c r="E9" s="113"/>
      <c r="F9" s="113"/>
      <c r="G9" s="113"/>
      <c r="H9" s="112"/>
      <c r="I9" s="112"/>
      <c r="J9" s="112"/>
      <c r="K9" s="112"/>
      <c r="L9" s="110"/>
      <c r="M9" s="112"/>
      <c r="N9" s="112"/>
      <c r="O9" s="112"/>
      <c r="P9" s="112"/>
      <c r="Q9" s="112"/>
      <c r="R9" s="112"/>
      <c r="S9" s="112"/>
      <c r="T9" s="112"/>
      <c r="U9" s="113"/>
    </row>
    <row r="10" spans="1:21" s="4" customFormat="1" ht="36" x14ac:dyDescent="0.25">
      <c r="A10" s="113"/>
      <c r="B10" s="113"/>
      <c r="C10" s="105" t="s">
        <v>9</v>
      </c>
      <c r="D10" s="105" t="s">
        <v>10</v>
      </c>
      <c r="E10" s="113"/>
      <c r="F10" s="113"/>
      <c r="G10" s="113"/>
      <c r="H10" s="105" t="s">
        <v>15</v>
      </c>
      <c r="I10" s="105" t="s">
        <v>16</v>
      </c>
      <c r="J10" s="44" t="s">
        <v>18</v>
      </c>
      <c r="K10" s="105" t="s">
        <v>19</v>
      </c>
      <c r="L10" s="105" t="s">
        <v>19</v>
      </c>
      <c r="M10" s="105" t="s">
        <v>22</v>
      </c>
      <c r="N10" s="105" t="s">
        <v>23</v>
      </c>
      <c r="O10" s="105" t="s">
        <v>18</v>
      </c>
      <c r="P10" s="105" t="s">
        <v>22</v>
      </c>
      <c r="Q10" s="105" t="s">
        <v>23</v>
      </c>
      <c r="R10" s="105" t="s">
        <v>18</v>
      </c>
      <c r="S10" s="105" t="s">
        <v>22</v>
      </c>
      <c r="T10" s="105" t="s">
        <v>23</v>
      </c>
      <c r="U10" s="112"/>
    </row>
    <row r="11" spans="1:21" ht="12.75" thickBot="1" x14ac:dyDescent="0.2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50">
        <v>8</v>
      </c>
      <c r="I11" s="50">
        <v>9</v>
      </c>
      <c r="J11" s="45">
        <v>10</v>
      </c>
      <c r="K11" s="8">
        <v>11</v>
      </c>
      <c r="L11" s="8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</row>
    <row r="12" spans="1:21" ht="12.75" thickTop="1" x14ac:dyDescent="0.2">
      <c r="A12" s="16"/>
      <c r="B12" s="17"/>
      <c r="C12" s="17"/>
      <c r="D12" s="17"/>
      <c r="E12" s="17"/>
      <c r="F12" s="17"/>
      <c r="G12" s="17"/>
      <c r="H12" s="51"/>
      <c r="I12" s="51"/>
      <c r="J12" s="46"/>
      <c r="K12" s="18"/>
      <c r="L12" s="18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48" x14ac:dyDescent="0.2">
      <c r="A13" s="19" t="s">
        <v>71</v>
      </c>
      <c r="B13" s="20" t="s">
        <v>84</v>
      </c>
      <c r="C13" s="21">
        <f>SUM(C14:C26)</f>
        <v>3224357289</v>
      </c>
      <c r="D13" s="21">
        <f>SUM(D14:D26)</f>
        <v>2956589896</v>
      </c>
      <c r="E13" s="22"/>
      <c r="F13" s="22"/>
      <c r="G13" s="22"/>
      <c r="H13" s="52"/>
      <c r="I13" s="52"/>
      <c r="J13" s="47">
        <f>SUM(J14:J26)</f>
        <v>1998678279</v>
      </c>
      <c r="K13" s="30">
        <f>J13/D13*100</f>
        <v>67.600795149304673</v>
      </c>
      <c r="L13" s="24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4" x14ac:dyDescent="0.2">
      <c r="A14" s="26">
        <v>1</v>
      </c>
      <c r="B14" s="27" t="s">
        <v>85</v>
      </c>
      <c r="C14" s="28">
        <v>2497687364</v>
      </c>
      <c r="D14" s="28">
        <v>2336474371</v>
      </c>
      <c r="E14" s="25"/>
      <c r="F14" s="25"/>
      <c r="G14" s="25"/>
      <c r="H14" s="48"/>
      <c r="I14" s="48"/>
      <c r="J14" s="29">
        <v>1743685872</v>
      </c>
      <c r="K14" s="30">
        <f>J14/D14*100</f>
        <v>74.628932105671282</v>
      </c>
      <c r="L14" s="24">
        <v>40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48" x14ac:dyDescent="0.2">
      <c r="A15" s="26">
        <v>2</v>
      </c>
      <c r="B15" s="27" t="s">
        <v>86</v>
      </c>
      <c r="C15" s="28">
        <v>5000000</v>
      </c>
      <c r="D15" s="28">
        <v>5000000</v>
      </c>
      <c r="E15" s="25"/>
      <c r="F15" s="25"/>
      <c r="G15" s="25"/>
      <c r="H15" s="48"/>
      <c r="I15" s="48"/>
      <c r="J15" s="29">
        <v>407100</v>
      </c>
      <c r="K15" s="30">
        <f t="shared" ref="K15:K52" si="0">J15/D15*100</f>
        <v>8.1420000000000012</v>
      </c>
      <c r="L15" s="24">
        <v>0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36" x14ac:dyDescent="0.2">
      <c r="A16" s="26">
        <v>3</v>
      </c>
      <c r="B16" s="27" t="s">
        <v>87</v>
      </c>
      <c r="C16" s="28">
        <v>50000000</v>
      </c>
      <c r="D16" s="28">
        <v>30000000</v>
      </c>
      <c r="E16" s="25"/>
      <c r="F16" s="25"/>
      <c r="G16" s="25"/>
      <c r="H16" s="48"/>
      <c r="I16" s="48"/>
      <c r="J16" s="29">
        <v>16033500</v>
      </c>
      <c r="K16" s="30">
        <f t="shared" si="0"/>
        <v>53.445</v>
      </c>
      <c r="L16" s="24">
        <v>50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36" x14ac:dyDescent="0.2">
      <c r="A17" s="26">
        <v>4</v>
      </c>
      <c r="B17" s="27" t="s">
        <v>88</v>
      </c>
      <c r="C17" s="28">
        <v>9200000</v>
      </c>
      <c r="D17" s="28">
        <v>9200000</v>
      </c>
      <c r="E17" s="25"/>
      <c r="F17" s="25"/>
      <c r="G17" s="25"/>
      <c r="H17" s="48"/>
      <c r="I17" s="48"/>
      <c r="J17" s="29">
        <v>1350000</v>
      </c>
      <c r="K17" s="30">
        <f t="shared" si="0"/>
        <v>14.673913043478262</v>
      </c>
      <c r="L17" s="24">
        <v>35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36" x14ac:dyDescent="0.2">
      <c r="A18" s="26">
        <v>5</v>
      </c>
      <c r="B18" s="27" t="s">
        <v>89</v>
      </c>
      <c r="C18" s="28">
        <v>3000000</v>
      </c>
      <c r="D18" s="28">
        <v>3000000</v>
      </c>
      <c r="E18" s="25"/>
      <c r="F18" s="25"/>
      <c r="G18" s="25"/>
      <c r="H18" s="48"/>
      <c r="I18" s="48"/>
      <c r="J18" s="29">
        <v>1780000</v>
      </c>
      <c r="K18" s="30">
        <f t="shared" si="0"/>
        <v>59.333333333333336</v>
      </c>
      <c r="L18" s="24">
        <v>35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36" x14ac:dyDescent="0.2">
      <c r="A19" s="26">
        <v>6</v>
      </c>
      <c r="B19" s="31" t="s">
        <v>90</v>
      </c>
      <c r="C19" s="28">
        <v>99869925</v>
      </c>
      <c r="D19" s="28">
        <v>87119925</v>
      </c>
      <c r="E19" s="25"/>
      <c r="F19" s="25"/>
      <c r="G19" s="25"/>
      <c r="H19" s="48"/>
      <c r="I19" s="48"/>
      <c r="J19" s="29">
        <v>30497863</v>
      </c>
      <c r="K19" s="30">
        <f t="shared" si="0"/>
        <v>35.006759934653296</v>
      </c>
      <c r="L19" s="24">
        <v>20</v>
      </c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4" x14ac:dyDescent="0.2">
      <c r="A20" s="26">
        <v>7</v>
      </c>
      <c r="B20" s="27" t="s">
        <v>91</v>
      </c>
      <c r="C20" s="28">
        <v>9200000</v>
      </c>
      <c r="D20" s="28">
        <v>9200000</v>
      </c>
      <c r="E20" s="25"/>
      <c r="F20" s="25"/>
      <c r="G20" s="25"/>
      <c r="H20" s="48"/>
      <c r="I20" s="48"/>
      <c r="J20" s="29">
        <v>1000000</v>
      </c>
      <c r="K20" s="30">
        <f t="shared" si="0"/>
        <v>10.869565217391305</v>
      </c>
      <c r="L20" s="24">
        <v>0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36" x14ac:dyDescent="0.2">
      <c r="A21" s="26">
        <v>8</v>
      </c>
      <c r="B21" s="31" t="s">
        <v>92</v>
      </c>
      <c r="C21" s="28">
        <v>30000000</v>
      </c>
      <c r="D21" s="28">
        <v>30000000</v>
      </c>
      <c r="E21" s="25"/>
      <c r="F21" s="25"/>
      <c r="G21" s="25"/>
      <c r="H21" s="48"/>
      <c r="I21" s="48"/>
      <c r="J21" s="29">
        <v>13507989</v>
      </c>
      <c r="K21" s="30">
        <f t="shared" si="0"/>
        <v>45.026629999999997</v>
      </c>
      <c r="L21" s="24">
        <v>92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36" x14ac:dyDescent="0.2">
      <c r="A22" s="26">
        <v>9</v>
      </c>
      <c r="B22" s="27" t="s">
        <v>93</v>
      </c>
      <c r="C22" s="28">
        <v>150400000</v>
      </c>
      <c r="D22" s="28">
        <v>150400000</v>
      </c>
      <c r="E22" s="25"/>
      <c r="F22" s="25"/>
      <c r="G22" s="25"/>
      <c r="H22" s="48"/>
      <c r="I22" s="48"/>
      <c r="J22" s="29">
        <v>85705056</v>
      </c>
      <c r="K22" s="30">
        <f t="shared" si="0"/>
        <v>56.984744680851065</v>
      </c>
      <c r="L22" s="24">
        <v>40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72" x14ac:dyDescent="0.2">
      <c r="A23" s="60">
        <v>10</v>
      </c>
      <c r="B23" s="61" t="s">
        <v>94</v>
      </c>
      <c r="C23" s="62">
        <v>200000000</v>
      </c>
      <c r="D23" s="62">
        <v>126195600</v>
      </c>
      <c r="E23" s="63"/>
      <c r="F23" s="63"/>
      <c r="G23" s="63"/>
      <c r="H23" s="64"/>
      <c r="I23" s="64"/>
      <c r="J23" s="65">
        <v>101454899</v>
      </c>
      <c r="K23" s="66">
        <f t="shared" si="0"/>
        <v>80.394957510404481</v>
      </c>
      <c r="L23" s="67">
        <v>80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x14ac:dyDescent="0.2">
      <c r="A24" s="76"/>
      <c r="B24" s="77"/>
      <c r="C24" s="78"/>
      <c r="D24" s="78"/>
      <c r="E24" s="79"/>
      <c r="F24" s="79"/>
      <c r="G24" s="79"/>
      <c r="H24" s="80"/>
      <c r="I24" s="80"/>
      <c r="J24" s="81"/>
      <c r="K24" s="82"/>
      <c r="L24" s="83"/>
      <c r="M24" s="79"/>
      <c r="N24" s="79"/>
      <c r="O24" s="79"/>
      <c r="P24" s="79"/>
      <c r="Q24" s="79"/>
      <c r="R24" s="79"/>
      <c r="S24" s="79"/>
      <c r="T24" s="79"/>
      <c r="U24" s="79"/>
    </row>
    <row r="25" spans="1:21" ht="36" x14ac:dyDescent="0.2">
      <c r="A25" s="68">
        <v>11</v>
      </c>
      <c r="B25" s="69" t="s">
        <v>95</v>
      </c>
      <c r="C25" s="70">
        <v>10000000</v>
      </c>
      <c r="D25" s="70">
        <v>10000000</v>
      </c>
      <c r="E25" s="71"/>
      <c r="F25" s="71"/>
      <c r="G25" s="71"/>
      <c r="H25" s="72"/>
      <c r="I25" s="72"/>
      <c r="J25" s="73">
        <v>3256000</v>
      </c>
      <c r="K25" s="74">
        <f t="shared" si="0"/>
        <v>32.56</v>
      </c>
      <c r="L25" s="75">
        <v>80</v>
      </c>
      <c r="M25" s="71"/>
      <c r="N25" s="71"/>
      <c r="O25" s="71"/>
      <c r="P25" s="71"/>
      <c r="Q25" s="71"/>
      <c r="R25" s="71"/>
      <c r="S25" s="71"/>
      <c r="T25" s="71"/>
      <c r="U25" s="71"/>
    </row>
    <row r="26" spans="1:21" ht="36" x14ac:dyDescent="0.2">
      <c r="A26" s="26">
        <v>12</v>
      </c>
      <c r="B26" s="27" t="s">
        <v>96</v>
      </c>
      <c r="C26" s="28">
        <v>160000000</v>
      </c>
      <c r="D26" s="28">
        <v>160000000</v>
      </c>
      <c r="E26" s="25"/>
      <c r="F26" s="25"/>
      <c r="G26" s="25"/>
      <c r="H26" s="48"/>
      <c r="I26" s="48"/>
      <c r="J26" s="29"/>
      <c r="K26" s="30">
        <f t="shared" si="0"/>
        <v>0</v>
      </c>
      <c r="L26" s="24">
        <v>0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">
      <c r="A27" s="26"/>
      <c r="B27" s="24"/>
      <c r="C27" s="29"/>
      <c r="D27" s="29"/>
      <c r="E27" s="25"/>
      <c r="F27" s="25"/>
      <c r="G27" s="25"/>
      <c r="H27" s="48"/>
      <c r="I27" s="48"/>
      <c r="J27" s="29"/>
      <c r="K27" s="30"/>
      <c r="L27" s="24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36" x14ac:dyDescent="0.2">
      <c r="A28" s="19" t="s">
        <v>72</v>
      </c>
      <c r="B28" s="20" t="s">
        <v>97</v>
      </c>
      <c r="C28" s="21">
        <f>SUM(C29:C49)</f>
        <v>1302315200</v>
      </c>
      <c r="D28" s="21">
        <f>SUM(D29:D49)</f>
        <v>1496275600</v>
      </c>
      <c r="E28" s="22"/>
      <c r="F28" s="22"/>
      <c r="G28" s="22"/>
      <c r="H28" s="52"/>
      <c r="I28" s="52"/>
      <c r="J28" s="21">
        <f>SUM(J29:J49)</f>
        <v>810181452</v>
      </c>
      <c r="K28" s="30">
        <f>J28/D28*100</f>
        <v>54.14653904668365</v>
      </c>
      <c r="L28" s="24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36" x14ac:dyDescent="0.2">
      <c r="A29" s="26">
        <v>1</v>
      </c>
      <c r="B29" s="27" t="s">
        <v>98</v>
      </c>
      <c r="C29" s="28">
        <v>100000000</v>
      </c>
      <c r="D29" s="28">
        <v>50000000</v>
      </c>
      <c r="E29" s="25"/>
      <c r="F29" s="25"/>
      <c r="G29" s="25"/>
      <c r="H29" s="48"/>
      <c r="I29" s="48"/>
      <c r="J29" s="29"/>
      <c r="K29" s="30">
        <f>J29/D29*100</f>
        <v>0</v>
      </c>
      <c r="L29" s="24">
        <v>0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72" x14ac:dyDescent="0.2">
      <c r="A30" s="26">
        <v>2</v>
      </c>
      <c r="B30" s="27" t="s">
        <v>99</v>
      </c>
      <c r="C30" s="28">
        <v>40450000</v>
      </c>
      <c r="D30" s="28">
        <v>20450000</v>
      </c>
      <c r="E30" s="25"/>
      <c r="F30" s="25"/>
      <c r="G30" s="25"/>
      <c r="H30" s="48"/>
      <c r="I30" s="48"/>
      <c r="J30" s="29">
        <v>19569000</v>
      </c>
      <c r="K30" s="30">
        <f t="shared" si="0"/>
        <v>95.691931540342296</v>
      </c>
      <c r="L30" s="24">
        <v>0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48" x14ac:dyDescent="0.2">
      <c r="A31" s="26">
        <v>3</v>
      </c>
      <c r="B31" s="27" t="s">
        <v>100</v>
      </c>
      <c r="C31" s="28">
        <v>75000000</v>
      </c>
      <c r="D31" s="28">
        <v>75000000</v>
      </c>
      <c r="E31" s="25"/>
      <c r="F31" s="25"/>
      <c r="G31" s="25"/>
      <c r="H31" s="48"/>
      <c r="I31" s="48"/>
      <c r="J31" s="29"/>
      <c r="K31" s="30">
        <f t="shared" si="0"/>
        <v>0</v>
      </c>
      <c r="L31" s="24">
        <v>0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3.5" customHeight="1" x14ac:dyDescent="0.2">
      <c r="A32" s="26">
        <v>4</v>
      </c>
      <c r="B32" s="31" t="s">
        <v>101</v>
      </c>
      <c r="C32" s="28">
        <v>24090000</v>
      </c>
      <c r="D32" s="28">
        <v>0</v>
      </c>
      <c r="E32" s="25"/>
      <c r="F32" s="25"/>
      <c r="G32" s="25"/>
      <c r="H32" s="48"/>
      <c r="I32" s="48"/>
      <c r="J32" s="29">
        <v>0</v>
      </c>
      <c r="K32" s="30"/>
      <c r="L32" s="24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60" x14ac:dyDescent="0.2">
      <c r="A33" s="26">
        <v>5</v>
      </c>
      <c r="B33" s="27" t="s">
        <v>102</v>
      </c>
      <c r="C33" s="28">
        <v>200000000</v>
      </c>
      <c r="D33" s="28">
        <v>200000000</v>
      </c>
      <c r="E33" s="25"/>
      <c r="F33" s="25"/>
      <c r="G33" s="25"/>
      <c r="H33" s="48"/>
      <c r="I33" s="48"/>
      <c r="J33" s="29">
        <v>126866048</v>
      </c>
      <c r="K33" s="30">
        <f>J33/D33*100</f>
        <v>63.433024000000003</v>
      </c>
      <c r="L33" s="24">
        <v>80</v>
      </c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48" x14ac:dyDescent="0.2">
      <c r="A34" s="26">
        <v>6</v>
      </c>
      <c r="B34" s="27" t="s">
        <v>103</v>
      </c>
      <c r="C34" s="28">
        <v>195000000</v>
      </c>
      <c r="D34" s="28">
        <v>195000000</v>
      </c>
      <c r="E34" s="25"/>
      <c r="F34" s="25"/>
      <c r="G34" s="25"/>
      <c r="H34" s="48"/>
      <c r="I34" s="48"/>
      <c r="J34" s="29">
        <v>74525000</v>
      </c>
      <c r="K34" s="30">
        <f>J34/D34*100</f>
        <v>38.217948717948715</v>
      </c>
      <c r="L34" s="24">
        <v>0</v>
      </c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48" x14ac:dyDescent="0.2">
      <c r="A35" s="60">
        <v>7</v>
      </c>
      <c r="B35" s="61" t="s">
        <v>104</v>
      </c>
      <c r="C35" s="62">
        <v>60000000</v>
      </c>
      <c r="D35" s="62">
        <v>0</v>
      </c>
      <c r="E35" s="63"/>
      <c r="F35" s="63"/>
      <c r="G35" s="63"/>
      <c r="H35" s="64"/>
      <c r="I35" s="64"/>
      <c r="J35" s="65">
        <v>0</v>
      </c>
      <c r="K35" s="74">
        <v>0</v>
      </c>
      <c r="L35" s="67">
        <v>0</v>
      </c>
      <c r="M35" s="63"/>
      <c r="N35" s="63"/>
      <c r="O35" s="63"/>
      <c r="P35" s="63"/>
      <c r="Q35" s="63"/>
      <c r="R35" s="63"/>
      <c r="S35" s="63"/>
      <c r="T35" s="63"/>
      <c r="U35" s="63"/>
    </row>
    <row r="36" spans="1:21" x14ac:dyDescent="0.2">
      <c r="A36" s="76"/>
      <c r="B36" s="77"/>
      <c r="C36" s="78"/>
      <c r="D36" s="78"/>
      <c r="E36" s="79"/>
      <c r="F36" s="79"/>
      <c r="G36" s="79"/>
      <c r="H36" s="80"/>
      <c r="I36" s="80"/>
      <c r="J36" s="81"/>
      <c r="K36" s="82"/>
      <c r="L36" s="83"/>
      <c r="M36" s="79"/>
      <c r="N36" s="79"/>
      <c r="O36" s="79"/>
      <c r="P36" s="79"/>
      <c r="Q36" s="79"/>
      <c r="R36" s="79"/>
      <c r="S36" s="79"/>
      <c r="T36" s="79"/>
      <c r="U36" s="79"/>
    </row>
    <row r="37" spans="1:21" x14ac:dyDescent="0.2">
      <c r="A37" s="84"/>
      <c r="B37" s="85"/>
      <c r="C37" s="86"/>
      <c r="D37" s="86"/>
      <c r="E37" s="87"/>
      <c r="F37" s="87"/>
      <c r="G37" s="87"/>
      <c r="H37" s="88"/>
      <c r="I37" s="88"/>
      <c r="J37" s="89"/>
      <c r="K37" s="90"/>
      <c r="L37" s="91"/>
      <c r="M37" s="87"/>
      <c r="N37" s="87"/>
      <c r="O37" s="87"/>
      <c r="P37" s="87"/>
      <c r="Q37" s="87"/>
      <c r="R37" s="87"/>
      <c r="S37" s="87"/>
      <c r="T37" s="87"/>
      <c r="U37" s="87"/>
    </row>
    <row r="38" spans="1:21" x14ac:dyDescent="0.2">
      <c r="A38" s="84"/>
      <c r="B38" s="85"/>
      <c r="C38" s="86"/>
      <c r="D38" s="86"/>
      <c r="E38" s="87"/>
      <c r="F38" s="87"/>
      <c r="G38" s="87"/>
      <c r="H38" s="88"/>
      <c r="I38" s="88"/>
      <c r="J38" s="89"/>
      <c r="K38" s="90"/>
      <c r="L38" s="91"/>
      <c r="M38" s="87"/>
      <c r="N38" s="87"/>
      <c r="O38" s="87"/>
      <c r="P38" s="87"/>
      <c r="Q38" s="87"/>
      <c r="R38" s="87"/>
      <c r="S38" s="87"/>
      <c r="T38" s="87"/>
      <c r="U38" s="87"/>
    </row>
    <row r="39" spans="1:21" x14ac:dyDescent="0.2">
      <c r="A39" s="84"/>
      <c r="B39" s="85"/>
      <c r="C39" s="86"/>
      <c r="D39" s="86"/>
      <c r="E39" s="87"/>
      <c r="F39" s="87"/>
      <c r="G39" s="87"/>
      <c r="H39" s="88"/>
      <c r="I39" s="88"/>
      <c r="J39" s="89"/>
      <c r="K39" s="90"/>
      <c r="L39" s="91"/>
      <c r="M39" s="87"/>
      <c r="N39" s="87"/>
      <c r="O39" s="87"/>
      <c r="P39" s="87"/>
      <c r="Q39" s="87"/>
      <c r="R39" s="87"/>
      <c r="S39" s="87"/>
      <c r="T39" s="87"/>
      <c r="U39" s="87"/>
    </row>
    <row r="40" spans="1:21" x14ac:dyDescent="0.2">
      <c r="A40" s="84"/>
      <c r="B40" s="85"/>
      <c r="C40" s="86"/>
      <c r="D40" s="86"/>
      <c r="E40" s="87"/>
      <c r="F40" s="87"/>
      <c r="G40" s="87"/>
      <c r="H40" s="88"/>
      <c r="I40" s="88"/>
      <c r="J40" s="89"/>
      <c r="K40" s="90"/>
      <c r="L40" s="91"/>
      <c r="M40" s="87"/>
      <c r="N40" s="87"/>
      <c r="O40" s="87"/>
      <c r="P40" s="87"/>
      <c r="Q40" s="87"/>
      <c r="R40" s="87"/>
      <c r="S40" s="87"/>
      <c r="T40" s="87"/>
      <c r="U40" s="87"/>
    </row>
    <row r="41" spans="1:21" x14ac:dyDescent="0.2">
      <c r="A41" s="92"/>
      <c r="B41" s="93"/>
      <c r="C41" s="94"/>
      <c r="D41" s="94"/>
      <c r="E41" s="95"/>
      <c r="F41" s="95"/>
      <c r="G41" s="95"/>
      <c r="H41" s="96"/>
      <c r="I41" s="96"/>
      <c r="J41" s="97"/>
      <c r="K41" s="98"/>
      <c r="L41" s="99"/>
      <c r="M41" s="95"/>
      <c r="N41" s="95"/>
      <c r="O41" s="95"/>
      <c r="P41" s="95"/>
      <c r="Q41" s="95"/>
      <c r="R41" s="95"/>
      <c r="S41" s="95"/>
      <c r="T41" s="95"/>
      <c r="U41" s="95"/>
    </row>
    <row r="42" spans="1:21" ht="36" x14ac:dyDescent="0.2">
      <c r="A42" s="68">
        <v>8</v>
      </c>
      <c r="B42" s="100" t="s">
        <v>105</v>
      </c>
      <c r="C42" s="70">
        <v>27500000</v>
      </c>
      <c r="D42" s="70">
        <v>0</v>
      </c>
      <c r="E42" s="71"/>
      <c r="F42" s="71"/>
      <c r="G42" s="71"/>
      <c r="H42" s="72"/>
      <c r="I42" s="72"/>
      <c r="J42" s="73">
        <v>0</v>
      </c>
      <c r="K42" s="74">
        <f>IFERROR(J35/D35*100,0)</f>
        <v>0</v>
      </c>
      <c r="L42" s="75">
        <v>0</v>
      </c>
      <c r="M42" s="71"/>
      <c r="N42" s="71"/>
      <c r="O42" s="71"/>
      <c r="P42" s="71"/>
      <c r="Q42" s="71"/>
      <c r="R42" s="71"/>
      <c r="S42" s="71"/>
      <c r="T42" s="71"/>
      <c r="U42" s="71"/>
    </row>
    <row r="43" spans="1:21" ht="48" x14ac:dyDescent="0.2">
      <c r="A43" s="26">
        <v>9</v>
      </c>
      <c r="B43" s="27" t="s">
        <v>106</v>
      </c>
      <c r="C43" s="28">
        <v>50000000</v>
      </c>
      <c r="D43" s="28">
        <v>50000000</v>
      </c>
      <c r="E43" s="25"/>
      <c r="F43" s="25"/>
      <c r="G43" s="25"/>
      <c r="H43" s="48"/>
      <c r="I43" s="48"/>
      <c r="J43" s="29">
        <v>2245000</v>
      </c>
      <c r="K43" s="30">
        <f>IFERROR(J43/D43*100,0)</f>
        <v>4.49</v>
      </c>
      <c r="L43" s="24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24" x14ac:dyDescent="0.2">
      <c r="A44" s="26">
        <v>10</v>
      </c>
      <c r="B44" s="27" t="s">
        <v>107</v>
      </c>
      <c r="C44" s="28">
        <v>20000000</v>
      </c>
      <c r="D44" s="28">
        <v>20000000</v>
      </c>
      <c r="E44" s="25"/>
      <c r="F44" s="25"/>
      <c r="G44" s="25"/>
      <c r="H44" s="48"/>
      <c r="I44" s="48"/>
      <c r="J44" s="29">
        <v>19170000</v>
      </c>
      <c r="K44" s="30">
        <f>J44/D44*100</f>
        <v>95.850000000000009</v>
      </c>
      <c r="L44" s="24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36" x14ac:dyDescent="0.2">
      <c r="A45" s="26">
        <v>11</v>
      </c>
      <c r="B45" s="27" t="s">
        <v>108</v>
      </c>
      <c r="C45" s="28">
        <v>300000000</v>
      </c>
      <c r="D45" s="28">
        <v>300000000</v>
      </c>
      <c r="E45" s="25"/>
      <c r="F45" s="25"/>
      <c r="G45" s="25"/>
      <c r="H45" s="48"/>
      <c r="I45" s="48"/>
      <c r="J45" s="29">
        <v>198360404</v>
      </c>
      <c r="K45" s="30">
        <f>J45/D45*100</f>
        <v>66.120134666666658</v>
      </c>
      <c r="L45" s="24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60" customHeight="1" x14ac:dyDescent="0.2">
      <c r="A46" s="26">
        <v>12</v>
      </c>
      <c r="B46" s="114" t="s">
        <v>109</v>
      </c>
      <c r="C46" s="117">
        <v>195275200</v>
      </c>
      <c r="D46" s="28">
        <v>195275200</v>
      </c>
      <c r="E46" s="55"/>
      <c r="F46" s="56"/>
      <c r="G46" s="57">
        <f>G47+G48</f>
        <v>184723000</v>
      </c>
      <c r="H46" s="56" t="s">
        <v>118</v>
      </c>
      <c r="I46" s="56" t="s">
        <v>119</v>
      </c>
      <c r="J46" s="29">
        <f>G46</f>
        <v>184723000</v>
      </c>
      <c r="K46" s="30">
        <f>J46/D46*100</f>
        <v>94.596241611838067</v>
      </c>
      <c r="L46" s="24">
        <v>100</v>
      </c>
      <c r="M46" s="24">
        <v>84</v>
      </c>
      <c r="N46" s="24" t="s">
        <v>120</v>
      </c>
      <c r="O46" s="29">
        <f>J46</f>
        <v>184723000</v>
      </c>
      <c r="P46" s="25"/>
      <c r="Q46" s="25"/>
      <c r="R46" s="25"/>
      <c r="S46" s="25"/>
      <c r="T46" s="25"/>
      <c r="U46" s="25"/>
    </row>
    <row r="47" spans="1:21" ht="36" x14ac:dyDescent="0.2">
      <c r="A47" s="26"/>
      <c r="B47" s="115"/>
      <c r="C47" s="118"/>
      <c r="D47" s="28">
        <v>195275200</v>
      </c>
      <c r="E47" s="55" t="s">
        <v>116</v>
      </c>
      <c r="F47" s="56" t="s">
        <v>117</v>
      </c>
      <c r="G47" s="57">
        <v>175131000</v>
      </c>
      <c r="H47" s="56" t="s">
        <v>118</v>
      </c>
      <c r="I47" s="56" t="s">
        <v>119</v>
      </c>
      <c r="J47" s="29">
        <v>175131000</v>
      </c>
      <c r="K47" s="30">
        <f>J47/D47*100</f>
        <v>89.68419952968938</v>
      </c>
      <c r="L47" s="24">
        <v>100</v>
      </c>
      <c r="M47" s="24">
        <v>84</v>
      </c>
      <c r="N47" s="24" t="s">
        <v>120</v>
      </c>
      <c r="O47" s="29">
        <v>175131000</v>
      </c>
      <c r="P47" s="25"/>
      <c r="Q47" s="25"/>
      <c r="R47" s="25"/>
      <c r="S47" s="25"/>
      <c r="T47" s="25"/>
      <c r="U47" s="25"/>
    </row>
    <row r="48" spans="1:21" ht="36" x14ac:dyDescent="0.2">
      <c r="A48" s="26"/>
      <c r="B48" s="116"/>
      <c r="C48" s="119"/>
      <c r="D48" s="28">
        <v>195275200</v>
      </c>
      <c r="E48" s="55" t="s">
        <v>128</v>
      </c>
      <c r="F48" s="56" t="s">
        <v>129</v>
      </c>
      <c r="G48" s="57">
        <v>9592000</v>
      </c>
      <c r="H48" s="56" t="s">
        <v>130</v>
      </c>
      <c r="I48" s="56" t="s">
        <v>131</v>
      </c>
      <c r="J48" s="29">
        <f>G48</f>
        <v>9592000</v>
      </c>
      <c r="K48" s="30">
        <f>J48/D48*100</f>
        <v>4.9120420821486803</v>
      </c>
      <c r="L48" s="24"/>
      <c r="M48" s="24"/>
      <c r="N48" s="24" t="s">
        <v>132</v>
      </c>
      <c r="O48" s="29">
        <f>J48</f>
        <v>9592000</v>
      </c>
      <c r="P48" s="25"/>
      <c r="Q48" s="25"/>
      <c r="R48" s="25"/>
      <c r="S48" s="25"/>
      <c r="T48" s="25"/>
      <c r="U48" s="25"/>
    </row>
    <row r="49" spans="1:21" ht="48" x14ac:dyDescent="0.2">
      <c r="A49" s="26">
        <v>13</v>
      </c>
      <c r="B49" s="41" t="s">
        <v>114</v>
      </c>
      <c r="C49" s="42">
        <v>15000000</v>
      </c>
      <c r="D49" s="41">
        <v>0</v>
      </c>
      <c r="E49" s="41"/>
      <c r="F49" s="41"/>
      <c r="G49" s="41"/>
      <c r="H49" s="41"/>
      <c r="I49" s="41"/>
      <c r="J49" s="42"/>
      <c r="K49" s="30">
        <f>IFERROR(J49/D49*100,0)</f>
        <v>0</v>
      </c>
      <c r="L49" s="41"/>
      <c r="M49" s="41"/>
      <c r="N49" s="41"/>
      <c r="O49" s="41"/>
      <c r="P49" s="41"/>
      <c r="Q49" s="41"/>
      <c r="R49" s="41"/>
      <c r="S49" s="25"/>
      <c r="T49" s="25"/>
      <c r="U49" s="25"/>
    </row>
    <row r="50" spans="1:21" x14ac:dyDescent="0.2">
      <c r="A50" s="26"/>
      <c r="B50" s="24"/>
      <c r="C50" s="29"/>
      <c r="D50" s="29"/>
      <c r="E50" s="25"/>
      <c r="F50" s="25"/>
      <c r="G50" s="25"/>
      <c r="H50" s="48"/>
      <c r="I50" s="48"/>
      <c r="J50" s="29"/>
      <c r="K50" s="30"/>
      <c r="L50" s="24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96" x14ac:dyDescent="0.2">
      <c r="A51" s="19" t="s">
        <v>73</v>
      </c>
      <c r="B51" s="20" t="s">
        <v>110</v>
      </c>
      <c r="C51" s="21">
        <f>C52</f>
        <v>50000000</v>
      </c>
      <c r="D51" s="21">
        <f>D52</f>
        <v>25000000</v>
      </c>
      <c r="E51" s="25"/>
      <c r="F51" s="25"/>
      <c r="G51" s="25"/>
      <c r="H51" s="48"/>
      <c r="I51" s="48"/>
      <c r="J51" s="21">
        <f>J52</f>
        <v>0</v>
      </c>
      <c r="K51" s="30">
        <f t="shared" si="0"/>
        <v>0</v>
      </c>
      <c r="L51" s="24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60" x14ac:dyDescent="0.2">
      <c r="A52" s="60">
        <v>1</v>
      </c>
      <c r="B52" s="61" t="s">
        <v>111</v>
      </c>
      <c r="C52" s="62">
        <v>50000000</v>
      </c>
      <c r="D52" s="62">
        <v>25000000</v>
      </c>
      <c r="E52" s="63"/>
      <c r="F52" s="63"/>
      <c r="G52" s="63"/>
      <c r="H52" s="64"/>
      <c r="I52" s="64"/>
      <c r="J52" s="65">
        <v>0</v>
      </c>
      <c r="K52" s="66">
        <f t="shared" si="0"/>
        <v>0</v>
      </c>
      <c r="L52" s="67">
        <v>0</v>
      </c>
      <c r="M52" s="63"/>
      <c r="N52" s="63"/>
      <c r="O52" s="63"/>
      <c r="P52" s="63"/>
      <c r="Q52" s="63"/>
      <c r="R52" s="63"/>
      <c r="S52" s="63"/>
      <c r="T52" s="63"/>
      <c r="U52" s="63"/>
    </row>
    <row r="53" spans="1:21" x14ac:dyDescent="0.2">
      <c r="A53" s="76"/>
      <c r="B53" s="83"/>
      <c r="C53" s="81"/>
      <c r="D53" s="81"/>
      <c r="E53" s="79"/>
      <c r="F53" s="79"/>
      <c r="G53" s="79"/>
      <c r="H53" s="80"/>
      <c r="I53" s="80"/>
      <c r="J53" s="81"/>
      <c r="K53" s="82"/>
      <c r="L53" s="83"/>
      <c r="M53" s="79"/>
      <c r="N53" s="79"/>
      <c r="O53" s="79"/>
      <c r="P53" s="79"/>
      <c r="Q53" s="79"/>
      <c r="R53" s="79"/>
      <c r="S53" s="79"/>
      <c r="T53" s="79"/>
      <c r="U53" s="79"/>
    </row>
    <row r="54" spans="1:21" x14ac:dyDescent="0.2">
      <c r="A54" s="84"/>
      <c r="B54" s="91"/>
      <c r="C54" s="89"/>
      <c r="D54" s="89"/>
      <c r="E54" s="87"/>
      <c r="F54" s="87"/>
      <c r="G54" s="87"/>
      <c r="H54" s="88"/>
      <c r="I54" s="88"/>
      <c r="J54" s="89"/>
      <c r="K54" s="90"/>
      <c r="L54" s="91"/>
      <c r="M54" s="87"/>
      <c r="N54" s="87"/>
      <c r="O54" s="87"/>
      <c r="P54" s="87"/>
      <c r="Q54" s="87"/>
      <c r="R54" s="87"/>
      <c r="S54" s="87"/>
      <c r="T54" s="87"/>
      <c r="U54" s="87"/>
    </row>
    <row r="55" spans="1:21" x14ac:dyDescent="0.2">
      <c r="A55" s="84"/>
      <c r="B55" s="91"/>
      <c r="C55" s="89"/>
      <c r="D55" s="89"/>
      <c r="E55" s="87"/>
      <c r="F55" s="87"/>
      <c r="G55" s="87"/>
      <c r="H55" s="88"/>
      <c r="I55" s="88"/>
      <c r="J55" s="89"/>
      <c r="K55" s="90"/>
      <c r="L55" s="91"/>
      <c r="M55" s="87"/>
      <c r="N55" s="87"/>
      <c r="O55" s="87"/>
      <c r="P55" s="87"/>
      <c r="Q55" s="87"/>
      <c r="R55" s="87"/>
      <c r="S55" s="87"/>
      <c r="T55" s="87"/>
      <c r="U55" s="87"/>
    </row>
    <row r="56" spans="1:21" x14ac:dyDescent="0.2">
      <c r="A56" s="84"/>
      <c r="B56" s="91"/>
      <c r="C56" s="89"/>
      <c r="D56" s="89"/>
      <c r="E56" s="87"/>
      <c r="F56" s="87"/>
      <c r="G56" s="87"/>
      <c r="H56" s="88"/>
      <c r="I56" s="88"/>
      <c r="J56" s="89"/>
      <c r="K56" s="90"/>
      <c r="L56" s="91"/>
      <c r="M56" s="87"/>
      <c r="N56" s="87"/>
      <c r="O56" s="87"/>
      <c r="P56" s="87"/>
      <c r="Q56" s="87"/>
      <c r="R56" s="87"/>
      <c r="S56" s="87"/>
      <c r="T56" s="87"/>
      <c r="U56" s="87"/>
    </row>
    <row r="57" spans="1:21" ht="36" x14ac:dyDescent="0.2">
      <c r="A57" s="101" t="s">
        <v>74</v>
      </c>
      <c r="B57" s="102" t="s">
        <v>112</v>
      </c>
      <c r="C57" s="103">
        <f>C58</f>
        <v>34165600</v>
      </c>
      <c r="D57" s="103">
        <f>D58</f>
        <v>34165600</v>
      </c>
      <c r="E57" s="71"/>
      <c r="F57" s="71"/>
      <c r="G57" s="71"/>
      <c r="H57" s="72"/>
      <c r="I57" s="72"/>
      <c r="J57" s="103">
        <f>J58</f>
        <v>0</v>
      </c>
      <c r="K57" s="74">
        <v>0</v>
      </c>
      <c r="L57" s="75"/>
      <c r="M57" s="71"/>
      <c r="N57" s="71"/>
      <c r="O57" s="71"/>
      <c r="P57" s="71"/>
      <c r="Q57" s="71"/>
      <c r="R57" s="71"/>
      <c r="S57" s="71"/>
      <c r="T57" s="71"/>
      <c r="U57" s="71"/>
    </row>
    <row r="58" spans="1:21" ht="72" x14ac:dyDescent="0.2">
      <c r="A58" s="26">
        <v>1</v>
      </c>
      <c r="B58" s="31" t="s">
        <v>113</v>
      </c>
      <c r="C58" s="28">
        <v>34165600</v>
      </c>
      <c r="D58" s="28">
        <v>34165600</v>
      </c>
      <c r="E58" s="25"/>
      <c r="F58" s="25"/>
      <c r="G58" s="25"/>
      <c r="H58" s="48"/>
      <c r="I58" s="48"/>
      <c r="J58" s="29">
        <v>0</v>
      </c>
      <c r="K58" s="30">
        <v>0</v>
      </c>
      <c r="L58" s="24">
        <v>0</v>
      </c>
      <c r="M58" s="25"/>
      <c r="N58" s="25"/>
      <c r="O58" s="25"/>
      <c r="P58" s="25"/>
      <c r="Q58" s="25"/>
      <c r="R58" s="25"/>
      <c r="S58" s="25"/>
      <c r="T58" s="25"/>
      <c r="U58" s="25"/>
    </row>
    <row r="59" spans="1:21" x14ac:dyDescent="0.2">
      <c r="A59" s="26"/>
      <c r="B59" s="24"/>
      <c r="C59" s="29"/>
      <c r="D59" s="29"/>
      <c r="E59" s="25"/>
      <c r="F59" s="25"/>
      <c r="G59" s="25"/>
      <c r="H59" s="48"/>
      <c r="I59" s="48"/>
      <c r="J59" s="29"/>
      <c r="K59" s="30"/>
      <c r="L59" s="24"/>
      <c r="M59" s="25"/>
      <c r="N59" s="25"/>
      <c r="O59" s="25"/>
      <c r="P59" s="25"/>
      <c r="Q59" s="25"/>
      <c r="R59" s="25"/>
      <c r="S59" s="25"/>
      <c r="T59" s="25"/>
      <c r="U59" s="25"/>
    </row>
    <row r="60" spans="1:21" x14ac:dyDescent="0.2">
      <c r="A60" s="35"/>
      <c r="B60" s="36"/>
      <c r="C60" s="37"/>
      <c r="D60" s="37"/>
      <c r="E60" s="38"/>
      <c r="F60" s="38"/>
      <c r="G60" s="38"/>
      <c r="H60" s="53"/>
      <c r="I60" s="53"/>
      <c r="J60" s="37"/>
      <c r="K60" s="36"/>
      <c r="L60" s="36"/>
      <c r="M60" s="38"/>
      <c r="N60" s="38"/>
      <c r="O60" s="38"/>
      <c r="P60" s="38"/>
      <c r="Q60" s="38"/>
      <c r="R60" s="38"/>
      <c r="S60" s="38"/>
      <c r="T60" s="38"/>
      <c r="U60" s="38"/>
    </row>
    <row r="61" spans="1:21" s="14" customFormat="1" ht="18.75" customHeight="1" x14ac:dyDescent="0.25">
      <c r="A61" s="9"/>
      <c r="B61" s="10" t="s">
        <v>76</v>
      </c>
      <c r="C61" s="11">
        <f t="shared" ref="C61:L61" si="1">SUM(C57+C51+C28+C13)</f>
        <v>4610838089</v>
      </c>
      <c r="D61" s="11">
        <f t="shared" si="1"/>
        <v>4512031096</v>
      </c>
      <c r="E61" s="11">
        <f t="shared" si="1"/>
        <v>0</v>
      </c>
      <c r="F61" s="11">
        <f t="shared" si="1"/>
        <v>0</v>
      </c>
      <c r="G61" s="11">
        <f t="shared" si="1"/>
        <v>0</v>
      </c>
      <c r="H61" s="54">
        <f t="shared" si="1"/>
        <v>0</v>
      </c>
      <c r="I61" s="54">
        <f t="shared" si="1"/>
        <v>0</v>
      </c>
      <c r="J61" s="11">
        <f t="shared" si="1"/>
        <v>2808859731</v>
      </c>
      <c r="K61" s="11">
        <f t="shared" si="1"/>
        <v>121.74733419598832</v>
      </c>
      <c r="L61" s="11">
        <f t="shared" si="1"/>
        <v>0</v>
      </c>
      <c r="M61" s="13"/>
      <c r="N61" s="13"/>
      <c r="O61" s="13"/>
      <c r="P61" s="13"/>
      <c r="Q61" s="13"/>
      <c r="R61" s="13"/>
      <c r="S61" s="13"/>
      <c r="T61" s="13"/>
      <c r="U61" s="13"/>
    </row>
    <row r="63" spans="1:21" x14ac:dyDescent="0.2">
      <c r="L63" s="106" t="s">
        <v>136</v>
      </c>
    </row>
    <row r="64" spans="1:21" x14ac:dyDescent="0.2">
      <c r="L64" s="106"/>
    </row>
    <row r="65" spans="1:21" ht="15" customHeight="1" x14ac:dyDescent="0.2">
      <c r="K65" s="107" t="s">
        <v>121</v>
      </c>
      <c r="L65" s="107"/>
      <c r="M65" s="107"/>
      <c r="N65" s="107"/>
    </row>
    <row r="66" spans="1:21" ht="15" customHeight="1" x14ac:dyDescent="0.2">
      <c r="K66" s="107" t="s">
        <v>78</v>
      </c>
      <c r="L66" s="107"/>
      <c r="M66" s="107"/>
      <c r="N66" s="107"/>
    </row>
    <row r="67" spans="1:21" x14ac:dyDescent="0.2">
      <c r="L67" s="106"/>
    </row>
    <row r="68" spans="1:21" x14ac:dyDescent="0.2">
      <c r="L68" s="106"/>
    </row>
    <row r="69" spans="1:21" x14ac:dyDescent="0.2">
      <c r="L69" s="106"/>
    </row>
    <row r="70" spans="1:21" x14ac:dyDescent="0.2">
      <c r="L70" s="106"/>
    </row>
    <row r="71" spans="1:21" x14ac:dyDescent="0.2">
      <c r="L71" s="106"/>
    </row>
    <row r="72" spans="1:21" ht="15" customHeight="1" x14ac:dyDescent="0.2">
      <c r="B72" s="40"/>
      <c r="K72" s="108" t="s">
        <v>133</v>
      </c>
      <c r="L72" s="108"/>
      <c r="M72" s="108"/>
      <c r="N72" s="108"/>
    </row>
    <row r="73" spans="1:21" ht="15" customHeight="1" x14ac:dyDescent="0.2">
      <c r="D73" s="40"/>
      <c r="K73" s="107" t="s">
        <v>134</v>
      </c>
      <c r="L73" s="107"/>
      <c r="M73" s="107"/>
      <c r="N73" s="107"/>
    </row>
    <row r="74" spans="1:21" ht="15" customHeight="1" x14ac:dyDescent="0.2">
      <c r="D74" s="40"/>
      <c r="K74" s="107" t="s">
        <v>135</v>
      </c>
      <c r="L74" s="107"/>
      <c r="M74" s="107"/>
      <c r="N74" s="107"/>
    </row>
    <row r="75" spans="1:21" x14ac:dyDescent="0.2">
      <c r="D75" s="40"/>
    </row>
    <row r="76" spans="1:21" x14ac:dyDescent="0.2">
      <c r="D76" s="40"/>
    </row>
    <row r="77" spans="1:21" s="3" customFormat="1" x14ac:dyDescent="0.2">
      <c r="A77" s="106"/>
      <c r="B77" s="1"/>
      <c r="C77" s="1"/>
      <c r="D77" s="40"/>
      <c r="E77" s="1"/>
      <c r="F77" s="1"/>
      <c r="G77" s="1"/>
      <c r="H77" s="49"/>
      <c r="I77" s="49"/>
      <c r="J77" s="43"/>
      <c r="M77" s="1"/>
      <c r="N77" s="1"/>
      <c r="O77" s="1"/>
      <c r="P77" s="1"/>
      <c r="Q77" s="1"/>
      <c r="R77" s="1"/>
      <c r="S77" s="1"/>
      <c r="T77" s="1"/>
      <c r="U77" s="1"/>
    </row>
    <row r="78" spans="1:21" s="3" customFormat="1" x14ac:dyDescent="0.2">
      <c r="A78" s="106"/>
      <c r="B78" s="40"/>
      <c r="C78" s="1"/>
      <c r="D78" s="40"/>
      <c r="E78" s="1"/>
      <c r="F78" s="1"/>
      <c r="G78" s="1"/>
      <c r="H78" s="49"/>
      <c r="I78" s="49"/>
      <c r="J78" s="43"/>
      <c r="M78" s="1"/>
      <c r="N78" s="1"/>
      <c r="O78" s="1"/>
      <c r="P78" s="1"/>
      <c r="Q78" s="1"/>
      <c r="R78" s="1"/>
      <c r="S78" s="1"/>
      <c r="T78" s="1"/>
      <c r="U78" s="1"/>
    </row>
    <row r="79" spans="1:21" s="3" customFormat="1" x14ac:dyDescent="0.2">
      <c r="A79" s="106"/>
      <c r="B79" s="1"/>
      <c r="C79" s="1"/>
      <c r="D79" s="40"/>
      <c r="E79" s="1"/>
      <c r="F79" s="1"/>
      <c r="G79" s="1"/>
      <c r="H79" s="49"/>
      <c r="I79" s="49"/>
      <c r="J79" s="43"/>
      <c r="M79" s="1"/>
      <c r="N79" s="1"/>
      <c r="O79" s="1"/>
      <c r="P79" s="1"/>
      <c r="Q79" s="1"/>
      <c r="R79" s="1"/>
      <c r="S79" s="1"/>
      <c r="T79" s="1"/>
      <c r="U79" s="1"/>
    </row>
    <row r="80" spans="1:21" s="3" customFormat="1" x14ac:dyDescent="0.2">
      <c r="A80" s="106"/>
      <c r="B80" s="1"/>
      <c r="C80" s="1"/>
      <c r="D80" s="40"/>
      <c r="E80" s="1"/>
      <c r="F80" s="1"/>
      <c r="G80" s="1"/>
      <c r="H80" s="49"/>
      <c r="I80" s="49"/>
      <c r="J80" s="43"/>
      <c r="M80" s="1"/>
      <c r="N80" s="1"/>
      <c r="O80" s="1"/>
      <c r="P80" s="1"/>
      <c r="Q80" s="1"/>
      <c r="R80" s="1"/>
      <c r="S80" s="1"/>
      <c r="T80" s="1"/>
      <c r="U80" s="1"/>
    </row>
    <row r="81" spans="1:21" s="3" customFormat="1" x14ac:dyDescent="0.2">
      <c r="A81" s="106"/>
      <c r="B81" s="1"/>
      <c r="C81" s="1"/>
      <c r="D81" s="40"/>
      <c r="E81" s="1"/>
      <c r="F81" s="1"/>
      <c r="G81" s="1"/>
      <c r="H81" s="49"/>
      <c r="I81" s="49"/>
      <c r="J81" s="43"/>
      <c r="M81" s="1"/>
      <c r="N81" s="1"/>
      <c r="O81" s="1"/>
      <c r="P81" s="1"/>
      <c r="Q81" s="1"/>
      <c r="R81" s="1"/>
      <c r="S81" s="1"/>
      <c r="T81" s="1"/>
      <c r="U81" s="1"/>
    </row>
    <row r="82" spans="1:21" s="3" customFormat="1" x14ac:dyDescent="0.2">
      <c r="A82" s="106"/>
      <c r="B82" s="1"/>
      <c r="C82" s="1"/>
      <c r="D82" s="40"/>
      <c r="E82" s="1"/>
      <c r="F82" s="1"/>
      <c r="G82" s="1"/>
      <c r="H82" s="49"/>
      <c r="I82" s="49"/>
      <c r="J82" s="43"/>
      <c r="M82" s="1"/>
      <c r="N82" s="1"/>
      <c r="O82" s="1"/>
      <c r="P82" s="1"/>
      <c r="Q82" s="1"/>
      <c r="R82" s="1"/>
      <c r="S82" s="1"/>
      <c r="T82" s="1"/>
      <c r="U82" s="1"/>
    </row>
    <row r="83" spans="1:21" s="3" customFormat="1" x14ac:dyDescent="0.2">
      <c r="A83" s="106"/>
      <c r="B83" s="1"/>
      <c r="C83" s="1"/>
      <c r="D83" s="40"/>
      <c r="E83" s="1"/>
      <c r="F83" s="1"/>
      <c r="G83" s="1"/>
      <c r="H83" s="49"/>
      <c r="I83" s="49"/>
      <c r="J83" s="43"/>
      <c r="M83" s="1"/>
      <c r="N83" s="1"/>
      <c r="O83" s="1"/>
      <c r="P83" s="1"/>
      <c r="Q83" s="1"/>
      <c r="R83" s="1"/>
      <c r="S83" s="1"/>
      <c r="T83" s="1"/>
      <c r="U83" s="1"/>
    </row>
    <row r="84" spans="1:21" s="3" customFormat="1" x14ac:dyDescent="0.2">
      <c r="A84" s="106"/>
      <c r="B84" s="1"/>
      <c r="C84" s="1"/>
      <c r="D84" s="40"/>
      <c r="E84" s="1"/>
      <c r="F84" s="1"/>
      <c r="G84" s="1"/>
      <c r="H84" s="49"/>
      <c r="I84" s="49"/>
      <c r="J84" s="43"/>
      <c r="M84" s="1"/>
      <c r="N84" s="1"/>
      <c r="O84" s="1"/>
      <c r="P84" s="1"/>
      <c r="Q84" s="1"/>
      <c r="R84" s="1"/>
      <c r="S84" s="1"/>
      <c r="T84" s="1"/>
      <c r="U84" s="1"/>
    </row>
    <row r="85" spans="1:21" s="3" customFormat="1" x14ac:dyDescent="0.2">
      <c r="A85" s="106"/>
      <c r="B85" s="1"/>
      <c r="C85" s="1"/>
      <c r="D85" s="40"/>
      <c r="E85" s="1"/>
      <c r="F85" s="1"/>
      <c r="G85" s="1"/>
      <c r="H85" s="49"/>
      <c r="I85" s="49"/>
      <c r="J85" s="43"/>
      <c r="M85" s="1"/>
      <c r="N85" s="1"/>
      <c r="O85" s="1"/>
      <c r="P85" s="1"/>
      <c r="Q85" s="1"/>
      <c r="R85" s="1"/>
      <c r="S85" s="1"/>
      <c r="T85" s="1"/>
      <c r="U85" s="1"/>
    </row>
    <row r="86" spans="1:21" s="3" customFormat="1" x14ac:dyDescent="0.2">
      <c r="A86" s="106"/>
      <c r="B86" s="1"/>
      <c r="C86" s="1"/>
      <c r="D86" s="40"/>
      <c r="E86" s="1"/>
      <c r="F86" s="1"/>
      <c r="G86" s="1"/>
      <c r="H86" s="49"/>
      <c r="I86" s="49"/>
      <c r="J86" s="43"/>
      <c r="M86" s="1"/>
      <c r="N86" s="1"/>
      <c r="O86" s="1"/>
      <c r="P86" s="1"/>
      <c r="Q86" s="1"/>
      <c r="R86" s="1"/>
      <c r="S86" s="1"/>
      <c r="T86" s="1"/>
      <c r="U86" s="1"/>
    </row>
    <row r="87" spans="1:21" s="3" customFormat="1" x14ac:dyDescent="0.2">
      <c r="A87" s="106"/>
      <c r="B87" s="1"/>
      <c r="C87" s="1"/>
      <c r="D87" s="40"/>
      <c r="E87" s="1"/>
      <c r="F87" s="1"/>
      <c r="G87" s="1"/>
      <c r="H87" s="49"/>
      <c r="I87" s="49"/>
      <c r="J87" s="43"/>
      <c r="M87" s="1"/>
      <c r="N87" s="1"/>
      <c r="O87" s="1"/>
      <c r="P87" s="1"/>
      <c r="Q87" s="1"/>
      <c r="R87" s="1"/>
      <c r="S87" s="1"/>
      <c r="T87" s="1"/>
      <c r="U87" s="1"/>
    </row>
    <row r="88" spans="1:21" s="3" customFormat="1" x14ac:dyDescent="0.2">
      <c r="A88" s="106"/>
      <c r="B88" s="1"/>
      <c r="C88" s="1"/>
      <c r="D88" s="40"/>
      <c r="E88" s="1"/>
      <c r="F88" s="1"/>
      <c r="G88" s="1"/>
      <c r="H88" s="49"/>
      <c r="I88" s="49"/>
      <c r="J88" s="43"/>
      <c r="M88" s="1"/>
      <c r="N88" s="1"/>
      <c r="O88" s="1"/>
      <c r="P88" s="1"/>
      <c r="Q88" s="1"/>
      <c r="R88" s="1"/>
      <c r="S88" s="1"/>
      <c r="T88" s="1"/>
      <c r="U88" s="1"/>
    </row>
    <row r="89" spans="1:21" s="3" customFormat="1" x14ac:dyDescent="0.2">
      <c r="A89" s="106"/>
      <c r="B89" s="1"/>
      <c r="C89" s="1"/>
      <c r="D89" s="40"/>
      <c r="E89" s="1"/>
      <c r="F89" s="1"/>
      <c r="G89" s="1"/>
      <c r="H89" s="49"/>
      <c r="I89" s="49"/>
      <c r="J89" s="43"/>
      <c r="M89" s="1"/>
      <c r="N89" s="1"/>
      <c r="O89" s="1"/>
      <c r="P89" s="1"/>
      <c r="Q89" s="1"/>
      <c r="R89" s="1"/>
      <c r="S89" s="1"/>
      <c r="T89" s="1"/>
      <c r="U89" s="1"/>
    </row>
    <row r="90" spans="1:21" s="3" customFormat="1" x14ac:dyDescent="0.2">
      <c r="A90" s="106"/>
      <c r="B90" s="1"/>
      <c r="C90" s="1"/>
      <c r="D90" s="40"/>
      <c r="E90" s="1"/>
      <c r="F90" s="1"/>
      <c r="G90" s="1"/>
      <c r="H90" s="49"/>
      <c r="I90" s="49"/>
      <c r="J90" s="43"/>
      <c r="K90" s="43"/>
      <c r="M90" s="1"/>
      <c r="N90" s="1"/>
      <c r="O90" s="1"/>
      <c r="P90" s="1"/>
      <c r="Q90" s="1"/>
      <c r="R90" s="1"/>
      <c r="S90" s="1"/>
      <c r="T90" s="1"/>
      <c r="U90" s="1"/>
    </row>
    <row r="91" spans="1:21" s="3" customFormat="1" x14ac:dyDescent="0.2">
      <c r="A91" s="106"/>
      <c r="B91" s="1"/>
      <c r="C91" s="1"/>
      <c r="D91" s="1"/>
      <c r="E91" s="1"/>
      <c r="F91" s="1"/>
      <c r="G91" s="1"/>
      <c r="H91" s="49"/>
      <c r="I91" s="49"/>
      <c r="J91" s="43"/>
      <c r="K91" s="43"/>
      <c r="M91" s="1"/>
      <c r="N91" s="1"/>
      <c r="O91" s="1"/>
      <c r="P91" s="1"/>
      <c r="Q91" s="1"/>
      <c r="R91" s="1"/>
      <c r="S91" s="1"/>
      <c r="T91" s="1"/>
      <c r="U91" s="1"/>
    </row>
    <row r="92" spans="1:21" s="3" customFormat="1" x14ac:dyDescent="0.2">
      <c r="A92" s="106"/>
      <c r="B92" s="1"/>
      <c r="C92" s="1"/>
      <c r="D92" s="1"/>
      <c r="E92" s="1"/>
      <c r="F92" s="1"/>
      <c r="G92" s="1"/>
      <c r="H92" s="49"/>
      <c r="I92" s="49"/>
      <c r="J92" s="43"/>
      <c r="K92" s="43"/>
      <c r="M92" s="1"/>
      <c r="N92" s="1"/>
      <c r="O92" s="1"/>
      <c r="P92" s="1"/>
      <c r="Q92" s="1"/>
      <c r="R92" s="1"/>
      <c r="S92" s="1"/>
      <c r="T92" s="1"/>
      <c r="U92" s="1"/>
    </row>
    <row r="93" spans="1:21" s="3" customFormat="1" x14ac:dyDescent="0.2">
      <c r="A93" s="106"/>
      <c r="B93" s="1"/>
      <c r="C93" s="1"/>
      <c r="D93" s="1"/>
      <c r="E93" s="1"/>
      <c r="F93" s="1"/>
      <c r="G93" s="1"/>
      <c r="H93" s="49"/>
      <c r="I93" s="49"/>
      <c r="J93" s="43"/>
      <c r="K93" s="43"/>
      <c r="M93" s="1"/>
      <c r="N93" s="1"/>
      <c r="O93" s="1"/>
      <c r="P93" s="1"/>
      <c r="Q93" s="1"/>
      <c r="R93" s="1"/>
      <c r="S93" s="1"/>
      <c r="T93" s="1"/>
      <c r="U93" s="1"/>
    </row>
    <row r="94" spans="1:21" s="3" customFormat="1" x14ac:dyDescent="0.2">
      <c r="A94" s="106"/>
      <c r="B94" s="1"/>
      <c r="C94" s="1"/>
      <c r="D94" s="1"/>
      <c r="E94" s="1"/>
      <c r="F94" s="1"/>
      <c r="G94" s="1"/>
      <c r="H94" s="49"/>
      <c r="I94" s="49"/>
      <c r="J94" s="43"/>
      <c r="K94" s="43"/>
      <c r="M94" s="1"/>
      <c r="N94" s="1"/>
      <c r="O94" s="1"/>
      <c r="P94" s="1"/>
      <c r="Q94" s="1"/>
      <c r="R94" s="1"/>
      <c r="S94" s="1"/>
      <c r="T94" s="1"/>
      <c r="U94" s="1"/>
    </row>
    <row r="95" spans="1:21" s="3" customFormat="1" x14ac:dyDescent="0.2">
      <c r="A95" s="106"/>
      <c r="B95" s="1"/>
      <c r="C95" s="1"/>
      <c r="D95" s="1"/>
      <c r="E95" s="1"/>
      <c r="F95" s="1"/>
      <c r="G95" s="1"/>
      <c r="H95" s="49"/>
      <c r="I95" s="49"/>
      <c r="J95" s="43"/>
      <c r="K95" s="43"/>
      <c r="M95" s="1"/>
      <c r="N95" s="1"/>
      <c r="O95" s="1"/>
      <c r="P95" s="1"/>
      <c r="Q95" s="1"/>
      <c r="R95" s="1"/>
      <c r="S95" s="1"/>
      <c r="T95" s="1"/>
      <c r="U95" s="1"/>
    </row>
    <row r="96" spans="1:21" s="3" customFormat="1" x14ac:dyDescent="0.2">
      <c r="A96" s="106"/>
      <c r="B96" s="1"/>
      <c r="C96" s="1"/>
      <c r="D96" s="1"/>
      <c r="E96" s="1"/>
      <c r="F96" s="1"/>
      <c r="G96" s="1"/>
      <c r="H96" s="49"/>
      <c r="I96" s="49"/>
      <c r="J96" s="43"/>
      <c r="K96" s="43"/>
      <c r="M96" s="1"/>
      <c r="N96" s="1"/>
      <c r="O96" s="1"/>
      <c r="P96" s="1"/>
      <c r="Q96" s="1"/>
      <c r="R96" s="1"/>
      <c r="S96" s="1"/>
      <c r="T96" s="1"/>
      <c r="U96" s="1"/>
    </row>
    <row r="97" spans="1:21" s="3" customFormat="1" x14ac:dyDescent="0.2">
      <c r="A97" s="106"/>
      <c r="B97" s="1"/>
      <c r="C97" s="1"/>
      <c r="D97" s="1"/>
      <c r="E97" s="1"/>
      <c r="F97" s="1"/>
      <c r="G97" s="1"/>
      <c r="H97" s="49"/>
      <c r="I97" s="49"/>
      <c r="J97" s="43"/>
      <c r="K97" s="43"/>
      <c r="M97" s="1"/>
      <c r="N97" s="1"/>
      <c r="O97" s="1"/>
      <c r="P97" s="1"/>
      <c r="Q97" s="1"/>
      <c r="R97" s="1"/>
      <c r="S97" s="1"/>
      <c r="T97" s="1"/>
      <c r="U97" s="1"/>
    </row>
  </sheetData>
  <mergeCells count="22">
    <mergeCell ref="B46:B48"/>
    <mergeCell ref="C46:C48"/>
    <mergeCell ref="A1:U1"/>
    <mergeCell ref="A2:U2"/>
    <mergeCell ref="A8:A10"/>
    <mergeCell ref="B8:B10"/>
    <mergeCell ref="C8:D9"/>
    <mergeCell ref="E8:E10"/>
    <mergeCell ref="F8:F10"/>
    <mergeCell ref="G8:G10"/>
    <mergeCell ref="H8:I9"/>
    <mergeCell ref="J8:K9"/>
    <mergeCell ref="L8:L9"/>
    <mergeCell ref="M8:O9"/>
    <mergeCell ref="P8:R9"/>
    <mergeCell ref="S8:T9"/>
    <mergeCell ref="U8:U10"/>
    <mergeCell ref="K65:N65"/>
    <mergeCell ref="K66:N66"/>
    <mergeCell ref="K72:N72"/>
    <mergeCell ref="K73:N73"/>
    <mergeCell ref="K74:N74"/>
  </mergeCells>
  <pageMargins left="0.43307086614173229" right="0.39370078740157483" top="0.55118110236220474" bottom="0.47244094488188981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E681-18F4-4CF2-9F10-6A7568D9B956}">
  <dimension ref="A1:U103"/>
  <sheetViews>
    <sheetView topLeftCell="A7" zoomScaleNormal="100" workbookViewId="0">
      <selection activeCell="B16" sqref="B16"/>
    </sheetView>
  </sheetViews>
  <sheetFormatPr defaultRowHeight="12" x14ac:dyDescent="0.2"/>
  <cols>
    <col min="1" max="1" width="4.7109375" style="59" customWidth="1"/>
    <col min="2" max="2" width="19" style="1" customWidth="1"/>
    <col min="3" max="3" width="14.28515625" style="1" customWidth="1"/>
    <col min="4" max="4" width="12.85546875" style="1" customWidth="1"/>
    <col min="5" max="5" width="8.7109375" style="1" customWidth="1"/>
    <col min="6" max="6" width="8.42578125" style="1" customWidth="1"/>
    <col min="7" max="7" width="11.42578125" style="1" customWidth="1"/>
    <col min="8" max="8" width="5.85546875" style="49" bestFit="1" customWidth="1"/>
    <col min="9" max="9" width="6.7109375" style="49" bestFit="1" customWidth="1"/>
    <col min="10" max="10" width="16" style="43" customWidth="1"/>
    <col min="11" max="11" width="9.140625" style="3"/>
    <col min="12" max="12" width="8.28515625" style="3" customWidth="1"/>
    <col min="13" max="13" width="3.7109375" style="1" bestFit="1" customWidth="1"/>
    <col min="14" max="14" width="11" style="1" customWidth="1"/>
    <col min="15" max="15" width="14.28515625" style="1" customWidth="1"/>
    <col min="16" max="16" width="3.7109375" style="1" bestFit="1" customWidth="1"/>
    <col min="17" max="17" width="4.140625" style="1" bestFit="1" customWidth="1"/>
    <col min="18" max="18" width="4.42578125" style="1" customWidth="1"/>
    <col min="19" max="19" width="3.7109375" style="1" bestFit="1" customWidth="1"/>
    <col min="20" max="20" width="2.7109375" style="1" customWidth="1"/>
    <col min="21" max="21" width="4" style="1" bestFit="1" customWidth="1"/>
    <col min="22" max="16384" width="9.140625" style="1"/>
  </cols>
  <sheetData>
    <row r="1" spans="1:2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x14ac:dyDescent="0.2">
      <c r="A2" s="120" t="s">
        <v>115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4" spans="1:21" x14ac:dyDescent="0.2">
      <c r="A4" s="2" t="s">
        <v>4</v>
      </c>
      <c r="C4" s="1" t="s">
        <v>5</v>
      </c>
    </row>
    <row r="5" spans="1:21" x14ac:dyDescent="0.2">
      <c r="A5" s="2" t="s">
        <v>126</v>
      </c>
      <c r="C5" s="1" t="s">
        <v>125</v>
      </c>
    </row>
    <row r="8" spans="1:21" s="4" customFormat="1" x14ac:dyDescent="0.25">
      <c r="A8" s="111" t="s">
        <v>6</v>
      </c>
      <c r="B8" s="111" t="s">
        <v>7</v>
      </c>
      <c r="C8" s="111" t="s">
        <v>8</v>
      </c>
      <c r="D8" s="111"/>
      <c r="E8" s="111" t="s">
        <v>11</v>
      </c>
      <c r="F8" s="111" t="s">
        <v>12</v>
      </c>
      <c r="G8" s="111" t="s">
        <v>13</v>
      </c>
      <c r="H8" s="111" t="s">
        <v>14</v>
      </c>
      <c r="I8" s="111"/>
      <c r="J8" s="111" t="s">
        <v>17</v>
      </c>
      <c r="K8" s="111"/>
      <c r="L8" s="109" t="s">
        <v>20</v>
      </c>
      <c r="M8" s="111" t="s">
        <v>21</v>
      </c>
      <c r="N8" s="111"/>
      <c r="O8" s="111"/>
      <c r="P8" s="111" t="s">
        <v>24</v>
      </c>
      <c r="Q8" s="111"/>
      <c r="R8" s="111"/>
      <c r="S8" s="111" t="s">
        <v>25</v>
      </c>
      <c r="T8" s="111"/>
      <c r="U8" s="111" t="s">
        <v>26</v>
      </c>
    </row>
    <row r="9" spans="1:21" s="4" customFormat="1" x14ac:dyDescent="0.25">
      <c r="A9" s="113"/>
      <c r="B9" s="113"/>
      <c r="C9" s="112"/>
      <c r="D9" s="112"/>
      <c r="E9" s="113"/>
      <c r="F9" s="113"/>
      <c r="G9" s="113"/>
      <c r="H9" s="112"/>
      <c r="I9" s="112"/>
      <c r="J9" s="112"/>
      <c r="K9" s="112"/>
      <c r="L9" s="110"/>
      <c r="M9" s="112"/>
      <c r="N9" s="112"/>
      <c r="O9" s="112"/>
      <c r="P9" s="112"/>
      <c r="Q9" s="112"/>
      <c r="R9" s="112"/>
      <c r="S9" s="112"/>
      <c r="T9" s="112"/>
      <c r="U9" s="113"/>
    </row>
    <row r="10" spans="1:21" s="4" customFormat="1" ht="36" x14ac:dyDescent="0.25">
      <c r="A10" s="113"/>
      <c r="B10" s="113"/>
      <c r="C10" s="58" t="s">
        <v>9</v>
      </c>
      <c r="D10" s="58" t="s">
        <v>10</v>
      </c>
      <c r="E10" s="113"/>
      <c r="F10" s="113"/>
      <c r="G10" s="113"/>
      <c r="H10" s="58" t="s">
        <v>15</v>
      </c>
      <c r="I10" s="58" t="s">
        <v>16</v>
      </c>
      <c r="J10" s="44" t="s">
        <v>18</v>
      </c>
      <c r="K10" s="58" t="s">
        <v>19</v>
      </c>
      <c r="L10" s="58" t="s">
        <v>19</v>
      </c>
      <c r="M10" s="58" t="s">
        <v>22</v>
      </c>
      <c r="N10" s="58" t="s">
        <v>23</v>
      </c>
      <c r="O10" s="58" t="s">
        <v>18</v>
      </c>
      <c r="P10" s="58" t="s">
        <v>22</v>
      </c>
      <c r="Q10" s="58" t="s">
        <v>23</v>
      </c>
      <c r="R10" s="58" t="s">
        <v>18</v>
      </c>
      <c r="S10" s="58" t="s">
        <v>22</v>
      </c>
      <c r="T10" s="58" t="s">
        <v>23</v>
      </c>
      <c r="U10" s="112"/>
    </row>
    <row r="11" spans="1:21" ht="12.75" thickBot="1" x14ac:dyDescent="0.2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50">
        <v>8</v>
      </c>
      <c r="I11" s="50">
        <v>9</v>
      </c>
      <c r="J11" s="45">
        <v>10</v>
      </c>
      <c r="K11" s="8">
        <v>11</v>
      </c>
      <c r="L11" s="8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</row>
    <row r="12" spans="1:21" ht="12.75" thickTop="1" x14ac:dyDescent="0.2">
      <c r="A12" s="16"/>
      <c r="B12" s="17"/>
      <c r="C12" s="17"/>
      <c r="D12" s="17"/>
      <c r="E12" s="17"/>
      <c r="F12" s="17"/>
      <c r="G12" s="17"/>
      <c r="H12" s="51"/>
      <c r="I12" s="51"/>
      <c r="J12" s="46"/>
      <c r="K12" s="18"/>
      <c r="L12" s="18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48" x14ac:dyDescent="0.2">
      <c r="A13" s="19" t="s">
        <v>71</v>
      </c>
      <c r="B13" s="20" t="s">
        <v>84</v>
      </c>
      <c r="C13" s="21">
        <f>SUM(C14:C28)</f>
        <v>3224357289</v>
      </c>
      <c r="D13" s="21">
        <f>SUM(D14:D28)</f>
        <v>2956589896</v>
      </c>
      <c r="E13" s="22"/>
      <c r="F13" s="22"/>
      <c r="G13" s="22"/>
      <c r="H13" s="52"/>
      <c r="I13" s="52"/>
      <c r="J13" s="47">
        <f>SUM(J14:J28)</f>
        <v>1040731274</v>
      </c>
      <c r="K13" s="24"/>
      <c r="L13" s="24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4" x14ac:dyDescent="0.2">
      <c r="A14" s="26">
        <v>1</v>
      </c>
      <c r="B14" s="27" t="s">
        <v>85</v>
      </c>
      <c r="C14" s="28">
        <v>2497687364</v>
      </c>
      <c r="D14" s="28">
        <v>2336474371</v>
      </c>
      <c r="E14" s="25"/>
      <c r="F14" s="25"/>
      <c r="G14" s="25"/>
      <c r="H14" s="48"/>
      <c r="I14" s="48"/>
      <c r="J14" s="29">
        <v>954480010</v>
      </c>
      <c r="K14" s="30">
        <f>J14/D14*100</f>
        <v>40.851293806038505</v>
      </c>
      <c r="L14" s="24">
        <v>40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48" x14ac:dyDescent="0.2">
      <c r="A15" s="26">
        <v>2</v>
      </c>
      <c r="B15" s="27" t="s">
        <v>86</v>
      </c>
      <c r="C15" s="28">
        <v>5000000</v>
      </c>
      <c r="D15" s="28">
        <v>5000000</v>
      </c>
      <c r="E15" s="25"/>
      <c r="F15" s="25"/>
      <c r="G15" s="25"/>
      <c r="H15" s="48"/>
      <c r="I15" s="48"/>
      <c r="J15" s="29"/>
      <c r="K15" s="30">
        <f t="shared" ref="K15:K52" si="0">J15/D15*100</f>
        <v>0</v>
      </c>
      <c r="L15" s="24">
        <v>0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36" x14ac:dyDescent="0.2">
      <c r="A16" s="26">
        <v>3</v>
      </c>
      <c r="B16" s="27" t="s">
        <v>87</v>
      </c>
      <c r="C16" s="28">
        <v>50000000</v>
      </c>
      <c r="D16" s="28">
        <v>30000000</v>
      </c>
      <c r="E16" s="25"/>
      <c r="F16" s="25"/>
      <c r="G16" s="25"/>
      <c r="H16" s="48"/>
      <c r="I16" s="48"/>
      <c r="J16" s="29">
        <f>1930000+384000+2924000+150000</f>
        <v>5388000</v>
      </c>
      <c r="K16" s="30">
        <f t="shared" si="0"/>
        <v>17.96</v>
      </c>
      <c r="L16" s="24">
        <v>50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36" x14ac:dyDescent="0.2">
      <c r="A17" s="26">
        <v>4</v>
      </c>
      <c r="B17" s="27" t="s">
        <v>88</v>
      </c>
      <c r="C17" s="28">
        <v>9200000</v>
      </c>
      <c r="D17" s="28">
        <v>9200000</v>
      </c>
      <c r="E17" s="25"/>
      <c r="F17" s="25"/>
      <c r="G17" s="25"/>
      <c r="H17" s="48"/>
      <c r="I17" s="48"/>
      <c r="J17" s="29">
        <v>1090000</v>
      </c>
      <c r="K17" s="30">
        <f t="shared" si="0"/>
        <v>11.847826086956522</v>
      </c>
      <c r="L17" s="24">
        <v>35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36" x14ac:dyDescent="0.2">
      <c r="A18" s="26">
        <v>5</v>
      </c>
      <c r="B18" s="27" t="s">
        <v>89</v>
      </c>
      <c r="C18" s="28">
        <v>3000000</v>
      </c>
      <c r="D18" s="28">
        <v>3000000</v>
      </c>
      <c r="E18" s="25"/>
      <c r="F18" s="25"/>
      <c r="G18" s="25"/>
      <c r="H18" s="48"/>
      <c r="I18" s="48"/>
      <c r="J18" s="29">
        <f>1780000+90000</f>
        <v>1870000</v>
      </c>
      <c r="K18" s="30">
        <f t="shared" si="0"/>
        <v>62.333333333333329</v>
      </c>
      <c r="L18" s="24">
        <v>35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4.25" customHeight="1" x14ac:dyDescent="0.2">
      <c r="A19" s="26">
        <v>6</v>
      </c>
      <c r="B19" s="31" t="s">
        <v>90</v>
      </c>
      <c r="C19" s="28">
        <v>99869925</v>
      </c>
      <c r="D19" s="28">
        <v>87119925</v>
      </c>
      <c r="E19" s="25"/>
      <c r="F19" s="25"/>
      <c r="G19" s="25"/>
      <c r="H19" s="48"/>
      <c r="I19" s="48"/>
      <c r="J19" s="29">
        <f>3143561+3930000+3531000</f>
        <v>10604561</v>
      </c>
      <c r="K19" s="30">
        <f t="shared" si="0"/>
        <v>12.172371590081143</v>
      </c>
      <c r="L19" s="24">
        <v>20</v>
      </c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4" x14ac:dyDescent="0.2">
      <c r="A20" s="26">
        <v>7</v>
      </c>
      <c r="B20" s="27" t="s">
        <v>91</v>
      </c>
      <c r="C20" s="28">
        <v>9200000</v>
      </c>
      <c r="D20" s="28">
        <v>9200000</v>
      </c>
      <c r="E20" s="25"/>
      <c r="F20" s="25"/>
      <c r="G20" s="25"/>
      <c r="H20" s="48"/>
      <c r="I20" s="48"/>
      <c r="J20" s="29">
        <v>400000</v>
      </c>
      <c r="K20" s="30">
        <f t="shared" si="0"/>
        <v>4.3478260869565215</v>
      </c>
      <c r="L20" s="24">
        <v>0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36" x14ac:dyDescent="0.2">
      <c r="A21" s="26">
        <v>8</v>
      </c>
      <c r="B21" s="31" t="s">
        <v>92</v>
      </c>
      <c r="C21" s="28">
        <v>30000000</v>
      </c>
      <c r="D21" s="28">
        <v>30000000</v>
      </c>
      <c r="E21" s="25"/>
      <c r="F21" s="25"/>
      <c r="G21" s="25"/>
      <c r="H21" s="48"/>
      <c r="I21" s="48"/>
      <c r="J21" s="29">
        <f>6483703+607438+110340+390588+345168+116630</f>
        <v>8053867</v>
      </c>
      <c r="K21" s="30">
        <f t="shared" si="0"/>
        <v>26.846223333333334</v>
      </c>
      <c r="L21" s="24">
        <v>92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36" x14ac:dyDescent="0.2">
      <c r="A22" s="26">
        <v>9</v>
      </c>
      <c r="B22" s="27" t="s">
        <v>93</v>
      </c>
      <c r="C22" s="28">
        <v>150400000</v>
      </c>
      <c r="D22" s="28">
        <v>150400000</v>
      </c>
      <c r="E22" s="25"/>
      <c r="F22" s="25"/>
      <c r="G22" s="25"/>
      <c r="H22" s="48"/>
      <c r="I22" s="48"/>
      <c r="J22" s="29">
        <f>22851264+11100000+3700000</f>
        <v>37651264</v>
      </c>
      <c r="K22" s="30">
        <f t="shared" si="0"/>
        <v>25.034085106382982</v>
      </c>
      <c r="L22" s="24">
        <v>40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72" x14ac:dyDescent="0.2">
      <c r="A23" s="60">
        <v>10</v>
      </c>
      <c r="B23" s="61" t="s">
        <v>94</v>
      </c>
      <c r="C23" s="62">
        <v>200000000</v>
      </c>
      <c r="D23" s="62">
        <v>126195600</v>
      </c>
      <c r="E23" s="63"/>
      <c r="F23" s="63"/>
      <c r="G23" s="63"/>
      <c r="H23" s="64"/>
      <c r="I23" s="64"/>
      <c r="J23" s="65">
        <f>1568000+21121633+950000+2820000-5991561</f>
        <v>20468072</v>
      </c>
      <c r="K23" s="66">
        <f t="shared" si="0"/>
        <v>16.219323019186088</v>
      </c>
      <c r="L23" s="67">
        <v>80</v>
      </c>
      <c r="M23" s="63"/>
      <c r="N23" s="63"/>
      <c r="O23" s="63"/>
      <c r="P23" s="63"/>
      <c r="Q23" s="63"/>
      <c r="R23" s="63"/>
      <c r="S23" s="63"/>
      <c r="T23" s="63"/>
      <c r="U23" s="63"/>
    </row>
    <row r="24" spans="1:21" x14ac:dyDescent="0.2">
      <c r="A24" s="76"/>
      <c r="B24" s="77"/>
      <c r="C24" s="78"/>
      <c r="D24" s="78"/>
      <c r="E24" s="79"/>
      <c r="F24" s="79"/>
      <c r="G24" s="79"/>
      <c r="H24" s="80"/>
      <c r="I24" s="80"/>
      <c r="J24" s="81"/>
      <c r="K24" s="82"/>
      <c r="L24" s="83"/>
      <c r="M24" s="79"/>
      <c r="N24" s="79"/>
      <c r="O24" s="79"/>
      <c r="P24" s="79"/>
      <c r="Q24" s="79"/>
      <c r="R24" s="79"/>
      <c r="S24" s="79"/>
      <c r="T24" s="79"/>
      <c r="U24" s="79"/>
    </row>
    <row r="25" spans="1:21" x14ac:dyDescent="0.2">
      <c r="A25" s="84"/>
      <c r="B25" s="85"/>
      <c r="C25" s="86"/>
      <c r="D25" s="86"/>
      <c r="E25" s="87"/>
      <c r="F25" s="87"/>
      <c r="G25" s="87"/>
      <c r="H25" s="88"/>
      <c r="I25" s="88"/>
      <c r="J25" s="89"/>
      <c r="K25" s="90"/>
      <c r="L25" s="91"/>
      <c r="M25" s="87"/>
      <c r="N25" s="87"/>
      <c r="O25" s="87"/>
      <c r="P25" s="87"/>
      <c r="Q25" s="87"/>
      <c r="R25" s="87"/>
      <c r="S25" s="87"/>
      <c r="T25" s="87"/>
      <c r="U25" s="87"/>
    </row>
    <row r="26" spans="1:21" x14ac:dyDescent="0.2">
      <c r="A26" s="84"/>
      <c r="B26" s="85"/>
      <c r="C26" s="86"/>
      <c r="D26" s="86"/>
      <c r="E26" s="87"/>
      <c r="F26" s="87"/>
      <c r="G26" s="87"/>
      <c r="H26" s="88"/>
      <c r="I26" s="88"/>
      <c r="J26" s="89"/>
      <c r="K26" s="90"/>
      <c r="L26" s="91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36" x14ac:dyDescent="0.2">
      <c r="A27" s="68">
        <v>11</v>
      </c>
      <c r="B27" s="69" t="s">
        <v>95</v>
      </c>
      <c r="C27" s="70">
        <v>10000000</v>
      </c>
      <c r="D27" s="70">
        <v>10000000</v>
      </c>
      <c r="E27" s="71"/>
      <c r="F27" s="71"/>
      <c r="G27" s="71"/>
      <c r="H27" s="72"/>
      <c r="I27" s="72"/>
      <c r="J27" s="73">
        <v>725500</v>
      </c>
      <c r="K27" s="74">
        <f t="shared" si="0"/>
        <v>7.2550000000000008</v>
      </c>
      <c r="L27" s="75">
        <v>80</v>
      </c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36" x14ac:dyDescent="0.2">
      <c r="A28" s="26">
        <v>12</v>
      </c>
      <c r="B28" s="27" t="s">
        <v>96</v>
      </c>
      <c r="C28" s="28">
        <v>160000000</v>
      </c>
      <c r="D28" s="28">
        <v>160000000</v>
      </c>
      <c r="E28" s="25"/>
      <c r="F28" s="25"/>
      <c r="G28" s="25"/>
      <c r="H28" s="48"/>
      <c r="I28" s="48"/>
      <c r="J28" s="29"/>
      <c r="K28" s="30">
        <f t="shared" si="0"/>
        <v>0</v>
      </c>
      <c r="L28" s="24">
        <v>0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">
      <c r="A29" s="26"/>
      <c r="B29" s="24"/>
      <c r="C29" s="29"/>
      <c r="D29" s="29"/>
      <c r="E29" s="25"/>
      <c r="F29" s="25"/>
      <c r="G29" s="25"/>
      <c r="H29" s="48"/>
      <c r="I29" s="48"/>
      <c r="J29" s="29"/>
      <c r="K29" s="30"/>
      <c r="L29" s="24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36" x14ac:dyDescent="0.2">
      <c r="A30" s="19" t="s">
        <v>72</v>
      </c>
      <c r="B30" s="20" t="s">
        <v>97</v>
      </c>
      <c r="C30" s="21">
        <f>SUM(C31:C49)</f>
        <v>1302315200</v>
      </c>
      <c r="D30" s="21">
        <f>SUM(D31:D49)</f>
        <v>1105725200</v>
      </c>
      <c r="E30" s="22"/>
      <c r="F30" s="22"/>
      <c r="G30" s="22"/>
      <c r="H30" s="52"/>
      <c r="I30" s="52"/>
      <c r="J30" s="21">
        <f>SUM(J31:J49)</f>
        <v>364561688</v>
      </c>
      <c r="K30" s="30">
        <f>J30/D30*100</f>
        <v>32.970369853196793</v>
      </c>
      <c r="L30" s="24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36" x14ac:dyDescent="0.2">
      <c r="A31" s="26">
        <v>1</v>
      </c>
      <c r="B31" s="27" t="s">
        <v>98</v>
      </c>
      <c r="C31" s="28">
        <v>100000000</v>
      </c>
      <c r="D31" s="28">
        <v>50000000</v>
      </c>
      <c r="E31" s="25"/>
      <c r="F31" s="25"/>
      <c r="G31" s="25"/>
      <c r="H31" s="48"/>
      <c r="I31" s="48"/>
      <c r="J31" s="29"/>
      <c r="K31" s="30">
        <f t="shared" si="0"/>
        <v>0</v>
      </c>
      <c r="L31" s="24">
        <v>0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72" x14ac:dyDescent="0.2">
      <c r="A32" s="26">
        <v>2</v>
      </c>
      <c r="B32" s="27" t="s">
        <v>99</v>
      </c>
      <c r="C32" s="28">
        <v>40450000</v>
      </c>
      <c r="D32" s="28">
        <v>20450000</v>
      </c>
      <c r="E32" s="25"/>
      <c r="F32" s="25"/>
      <c r="G32" s="25"/>
      <c r="H32" s="48"/>
      <c r="I32" s="48"/>
      <c r="J32" s="29"/>
      <c r="K32" s="30">
        <f t="shared" si="0"/>
        <v>0</v>
      </c>
      <c r="L32" s="24">
        <v>0</v>
      </c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48" x14ac:dyDescent="0.2">
      <c r="A33" s="26">
        <v>3</v>
      </c>
      <c r="B33" s="27" t="s">
        <v>100</v>
      </c>
      <c r="C33" s="28">
        <v>75000000</v>
      </c>
      <c r="D33" s="28">
        <v>75000000</v>
      </c>
      <c r="E33" s="25"/>
      <c r="F33" s="25"/>
      <c r="G33" s="25"/>
      <c r="H33" s="48"/>
      <c r="I33" s="48"/>
      <c r="J33" s="29"/>
      <c r="K33" s="30">
        <f t="shared" si="0"/>
        <v>0</v>
      </c>
      <c r="L33" s="24">
        <v>0</v>
      </c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3.5" customHeight="1" x14ac:dyDescent="0.2">
      <c r="A34" s="26">
        <v>4</v>
      </c>
      <c r="B34" s="31" t="s">
        <v>101</v>
      </c>
      <c r="C34" s="28">
        <v>24090000</v>
      </c>
      <c r="D34" s="28">
        <v>0</v>
      </c>
      <c r="E34" s="25"/>
      <c r="F34" s="25"/>
      <c r="G34" s="25"/>
      <c r="H34" s="48"/>
      <c r="I34" s="48"/>
      <c r="J34" s="29">
        <v>0</v>
      </c>
      <c r="K34" s="30"/>
      <c r="L34" s="24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60" x14ac:dyDescent="0.2">
      <c r="A35" s="26">
        <v>5</v>
      </c>
      <c r="B35" s="27" t="s">
        <v>102</v>
      </c>
      <c r="C35" s="28">
        <v>200000000</v>
      </c>
      <c r="D35" s="28">
        <v>200000000</v>
      </c>
      <c r="E35" s="25"/>
      <c r="F35" s="25"/>
      <c r="G35" s="25"/>
      <c r="H35" s="48"/>
      <c r="I35" s="48"/>
      <c r="J35" s="29">
        <f>39989712+25900000</f>
        <v>65889712</v>
      </c>
      <c r="K35" s="30">
        <f>J35/D35*100</f>
        <v>32.944856000000001</v>
      </c>
      <c r="L35" s="24">
        <v>80</v>
      </c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48" x14ac:dyDescent="0.2">
      <c r="A36" s="26">
        <v>6</v>
      </c>
      <c r="B36" s="27" t="s">
        <v>103</v>
      </c>
      <c r="C36" s="28">
        <v>195000000</v>
      </c>
      <c r="D36" s="28">
        <v>195000000</v>
      </c>
      <c r="E36" s="25"/>
      <c r="F36" s="25"/>
      <c r="G36" s="25"/>
      <c r="H36" s="48"/>
      <c r="I36" s="48"/>
      <c r="J36" s="29">
        <v>0</v>
      </c>
      <c r="K36" s="30">
        <f>J36/D36*100</f>
        <v>0</v>
      </c>
      <c r="L36" s="24">
        <v>0</v>
      </c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48" x14ac:dyDescent="0.2">
      <c r="A37" s="60">
        <v>7</v>
      </c>
      <c r="B37" s="61" t="s">
        <v>104</v>
      </c>
      <c r="C37" s="62">
        <v>60000000</v>
      </c>
      <c r="D37" s="62">
        <v>0</v>
      </c>
      <c r="E37" s="63"/>
      <c r="F37" s="63"/>
      <c r="G37" s="63"/>
      <c r="H37" s="64"/>
      <c r="I37" s="64"/>
      <c r="J37" s="65">
        <v>0</v>
      </c>
      <c r="K37" s="66">
        <f>IFERROR(J36/D36*100,0)</f>
        <v>0</v>
      </c>
      <c r="L37" s="67">
        <v>0</v>
      </c>
      <c r="M37" s="63"/>
      <c r="N37" s="63"/>
      <c r="O37" s="63"/>
      <c r="P37" s="63"/>
      <c r="Q37" s="63"/>
      <c r="R37" s="63"/>
      <c r="S37" s="63"/>
      <c r="T37" s="63"/>
      <c r="U37" s="63"/>
    </row>
    <row r="38" spans="1:21" x14ac:dyDescent="0.2">
      <c r="A38" s="76"/>
      <c r="B38" s="77"/>
      <c r="C38" s="78"/>
      <c r="D38" s="78"/>
      <c r="E38" s="79"/>
      <c r="F38" s="79"/>
      <c r="G38" s="79"/>
      <c r="H38" s="80"/>
      <c r="I38" s="80"/>
      <c r="J38" s="81"/>
      <c r="K38" s="82"/>
      <c r="L38" s="83"/>
      <c r="M38" s="79"/>
      <c r="N38" s="79"/>
      <c r="O38" s="79"/>
      <c r="P38" s="79"/>
      <c r="Q38" s="79"/>
      <c r="R38" s="79"/>
      <c r="S38" s="79"/>
      <c r="T38" s="79"/>
      <c r="U38" s="79"/>
    </row>
    <row r="39" spans="1:21" x14ac:dyDescent="0.2">
      <c r="A39" s="84"/>
      <c r="B39" s="85"/>
      <c r="C39" s="86"/>
      <c r="D39" s="86"/>
      <c r="E39" s="87"/>
      <c r="F39" s="87"/>
      <c r="G39" s="87"/>
      <c r="H39" s="88"/>
      <c r="I39" s="88"/>
      <c r="J39" s="89"/>
      <c r="K39" s="90"/>
      <c r="L39" s="91"/>
      <c r="M39" s="87"/>
      <c r="N39" s="87"/>
      <c r="O39" s="87"/>
      <c r="P39" s="87"/>
      <c r="Q39" s="87"/>
      <c r="R39" s="87"/>
      <c r="S39" s="87"/>
      <c r="T39" s="87"/>
      <c r="U39" s="87"/>
    </row>
    <row r="40" spans="1:21" x14ac:dyDescent="0.2">
      <c r="A40" s="84"/>
      <c r="B40" s="85"/>
      <c r="C40" s="86"/>
      <c r="D40" s="86"/>
      <c r="E40" s="87"/>
      <c r="F40" s="87"/>
      <c r="G40" s="87"/>
      <c r="H40" s="88"/>
      <c r="I40" s="88"/>
      <c r="J40" s="89"/>
      <c r="K40" s="90"/>
      <c r="L40" s="91"/>
      <c r="M40" s="87"/>
      <c r="N40" s="87"/>
      <c r="O40" s="87"/>
      <c r="P40" s="87"/>
      <c r="Q40" s="87"/>
      <c r="R40" s="87"/>
      <c r="S40" s="87"/>
      <c r="T40" s="87"/>
      <c r="U40" s="87"/>
    </row>
    <row r="41" spans="1:21" x14ac:dyDescent="0.2">
      <c r="A41" s="84"/>
      <c r="B41" s="85"/>
      <c r="C41" s="86"/>
      <c r="D41" s="86"/>
      <c r="E41" s="87"/>
      <c r="F41" s="87"/>
      <c r="G41" s="87"/>
      <c r="H41" s="88"/>
      <c r="I41" s="88"/>
      <c r="J41" s="89"/>
      <c r="K41" s="90"/>
      <c r="L41" s="91"/>
      <c r="M41" s="87"/>
      <c r="N41" s="87"/>
      <c r="O41" s="87"/>
      <c r="P41" s="87"/>
      <c r="Q41" s="87"/>
      <c r="R41" s="87"/>
      <c r="S41" s="87"/>
      <c r="T41" s="87"/>
      <c r="U41" s="87"/>
    </row>
    <row r="42" spans="1:21" x14ac:dyDescent="0.2">
      <c r="A42" s="84"/>
      <c r="B42" s="85"/>
      <c r="C42" s="86"/>
      <c r="D42" s="86"/>
      <c r="E42" s="87"/>
      <c r="F42" s="87"/>
      <c r="G42" s="87"/>
      <c r="H42" s="88"/>
      <c r="I42" s="88"/>
      <c r="J42" s="89"/>
      <c r="K42" s="90"/>
      <c r="L42" s="91"/>
      <c r="M42" s="87"/>
      <c r="N42" s="87"/>
      <c r="O42" s="87"/>
      <c r="P42" s="87"/>
      <c r="Q42" s="87"/>
      <c r="R42" s="87"/>
      <c r="S42" s="87"/>
      <c r="T42" s="87"/>
      <c r="U42" s="87"/>
    </row>
    <row r="43" spans="1:21" x14ac:dyDescent="0.2">
      <c r="A43" s="92"/>
      <c r="B43" s="93"/>
      <c r="C43" s="94"/>
      <c r="D43" s="94"/>
      <c r="E43" s="95"/>
      <c r="F43" s="95"/>
      <c r="G43" s="95"/>
      <c r="H43" s="96"/>
      <c r="I43" s="96"/>
      <c r="J43" s="97"/>
      <c r="K43" s="98"/>
      <c r="L43" s="99"/>
      <c r="M43" s="95"/>
      <c r="N43" s="95"/>
      <c r="O43" s="95"/>
      <c r="P43" s="95"/>
      <c r="Q43" s="95"/>
      <c r="R43" s="95"/>
      <c r="S43" s="95"/>
      <c r="T43" s="95"/>
      <c r="U43" s="95"/>
    </row>
    <row r="44" spans="1:21" ht="36" x14ac:dyDescent="0.2">
      <c r="A44" s="68">
        <v>8</v>
      </c>
      <c r="B44" s="100" t="s">
        <v>105</v>
      </c>
      <c r="C44" s="70">
        <v>27500000</v>
      </c>
      <c r="D44" s="70">
        <v>0</v>
      </c>
      <c r="E44" s="71"/>
      <c r="F44" s="71"/>
      <c r="G44" s="71"/>
      <c r="H44" s="72"/>
      <c r="I44" s="72"/>
      <c r="J44" s="73">
        <v>0</v>
      </c>
      <c r="K44" s="74">
        <f>IFERROR(J37/D37*100,0)</f>
        <v>0</v>
      </c>
      <c r="L44" s="75">
        <v>0</v>
      </c>
      <c r="M44" s="71"/>
      <c r="N44" s="71"/>
      <c r="O44" s="71"/>
      <c r="P44" s="71"/>
      <c r="Q44" s="71"/>
      <c r="R44" s="71"/>
      <c r="S44" s="71"/>
      <c r="T44" s="71"/>
      <c r="U44" s="71"/>
    </row>
    <row r="45" spans="1:21" ht="48" x14ac:dyDescent="0.2">
      <c r="A45" s="26">
        <v>9</v>
      </c>
      <c r="B45" s="27" t="s">
        <v>106</v>
      </c>
      <c r="C45" s="28">
        <v>50000000</v>
      </c>
      <c r="D45" s="28">
        <v>50000000</v>
      </c>
      <c r="E45" s="25"/>
      <c r="F45" s="25"/>
      <c r="G45" s="25"/>
      <c r="H45" s="48"/>
      <c r="I45" s="48"/>
      <c r="J45" s="29"/>
      <c r="K45" s="30">
        <f>IFERROR(J45/D45*100,0)</f>
        <v>0</v>
      </c>
      <c r="L45" s="24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24" x14ac:dyDescent="0.2">
      <c r="A46" s="26">
        <v>10</v>
      </c>
      <c r="B46" s="27" t="s">
        <v>107</v>
      </c>
      <c r="C46" s="28">
        <v>20000000</v>
      </c>
      <c r="D46" s="28">
        <v>20000000</v>
      </c>
      <c r="E46" s="25"/>
      <c r="F46" s="25"/>
      <c r="G46" s="25"/>
      <c r="H46" s="48"/>
      <c r="I46" s="48"/>
      <c r="J46" s="29">
        <v>20000000</v>
      </c>
      <c r="K46" s="30">
        <f>J46/D46*100</f>
        <v>100</v>
      </c>
      <c r="L46" s="24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36" x14ac:dyDescent="0.2">
      <c r="A47" s="26">
        <v>11</v>
      </c>
      <c r="B47" s="27" t="s">
        <v>108</v>
      </c>
      <c r="C47" s="28">
        <v>300000000</v>
      </c>
      <c r="D47" s="28">
        <v>300000000</v>
      </c>
      <c r="E47" s="25"/>
      <c r="F47" s="25"/>
      <c r="G47" s="25"/>
      <c r="H47" s="48"/>
      <c r="I47" s="48"/>
      <c r="J47" s="29">
        <f>62840976+40700000</f>
        <v>103540976</v>
      </c>
      <c r="K47" s="30">
        <f>J47/D47*100</f>
        <v>34.513658666666672</v>
      </c>
      <c r="L47" s="24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60" x14ac:dyDescent="0.2">
      <c r="A48" s="26">
        <v>12</v>
      </c>
      <c r="B48" s="27" t="s">
        <v>109</v>
      </c>
      <c r="C48" s="28">
        <v>195275200</v>
      </c>
      <c r="D48" s="28">
        <v>195275200</v>
      </c>
      <c r="E48" s="55" t="s">
        <v>116</v>
      </c>
      <c r="F48" s="56" t="s">
        <v>117</v>
      </c>
      <c r="G48" s="57">
        <v>175131000</v>
      </c>
      <c r="H48" s="56" t="s">
        <v>118</v>
      </c>
      <c r="I48" s="56" t="s">
        <v>119</v>
      </c>
      <c r="J48" s="29">
        <v>175131000</v>
      </c>
      <c r="K48" s="30">
        <f>J48/D48*100</f>
        <v>89.68419952968938</v>
      </c>
      <c r="L48" s="24">
        <v>100</v>
      </c>
      <c r="M48" s="24">
        <v>84</v>
      </c>
      <c r="N48" s="24" t="s">
        <v>120</v>
      </c>
      <c r="O48" s="29">
        <v>175131000</v>
      </c>
      <c r="P48" s="25"/>
      <c r="Q48" s="25"/>
      <c r="R48" s="25"/>
      <c r="S48" s="25"/>
      <c r="T48" s="25"/>
      <c r="U48" s="25"/>
    </row>
    <row r="49" spans="1:21" ht="48" x14ac:dyDescent="0.2">
      <c r="A49" s="26">
        <v>13</v>
      </c>
      <c r="B49" s="41" t="s">
        <v>114</v>
      </c>
      <c r="C49" s="42">
        <v>15000000</v>
      </c>
      <c r="D49" s="41">
        <v>0</v>
      </c>
      <c r="E49" s="41"/>
      <c r="F49" s="41"/>
      <c r="G49" s="41"/>
      <c r="H49" s="41"/>
      <c r="I49" s="41"/>
      <c r="J49" s="42"/>
      <c r="K49" s="30">
        <f>IFERROR(J49/D49*100,0)</f>
        <v>0</v>
      </c>
      <c r="L49" s="41"/>
      <c r="M49" s="41"/>
      <c r="N49" s="41"/>
      <c r="O49" s="41"/>
      <c r="P49" s="41"/>
      <c r="Q49" s="41"/>
      <c r="R49" s="41"/>
      <c r="S49" s="25"/>
      <c r="T49" s="25"/>
      <c r="U49" s="25"/>
    </row>
    <row r="50" spans="1:21" x14ac:dyDescent="0.2">
      <c r="A50" s="26"/>
      <c r="B50" s="24"/>
      <c r="C50" s="29"/>
      <c r="D50" s="29"/>
      <c r="E50" s="25"/>
      <c r="F50" s="25"/>
      <c r="G50" s="25"/>
      <c r="H50" s="48"/>
      <c r="I50" s="48"/>
      <c r="J50" s="29"/>
      <c r="K50" s="30"/>
      <c r="L50" s="24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96" x14ac:dyDescent="0.2">
      <c r="A51" s="19" t="s">
        <v>73</v>
      </c>
      <c r="B51" s="20" t="s">
        <v>110</v>
      </c>
      <c r="C51" s="21">
        <f>C52</f>
        <v>50000000</v>
      </c>
      <c r="D51" s="21">
        <f>D52</f>
        <v>25000000</v>
      </c>
      <c r="E51" s="25"/>
      <c r="F51" s="25"/>
      <c r="G51" s="25"/>
      <c r="H51" s="48"/>
      <c r="I51" s="48"/>
      <c r="J51" s="21">
        <f>J52</f>
        <v>0</v>
      </c>
      <c r="K51" s="30">
        <f t="shared" si="0"/>
        <v>0</v>
      </c>
      <c r="L51" s="24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60" x14ac:dyDescent="0.2">
      <c r="A52" s="60">
        <v>1</v>
      </c>
      <c r="B52" s="61" t="s">
        <v>111</v>
      </c>
      <c r="C52" s="62">
        <v>50000000</v>
      </c>
      <c r="D52" s="62">
        <v>25000000</v>
      </c>
      <c r="E52" s="63"/>
      <c r="F52" s="63"/>
      <c r="G52" s="63"/>
      <c r="H52" s="64"/>
      <c r="I52" s="64"/>
      <c r="J52" s="65">
        <v>0</v>
      </c>
      <c r="K52" s="66">
        <f t="shared" si="0"/>
        <v>0</v>
      </c>
      <c r="L52" s="67">
        <v>0</v>
      </c>
      <c r="M52" s="63"/>
      <c r="N52" s="63"/>
      <c r="O52" s="63"/>
      <c r="P52" s="63"/>
      <c r="Q52" s="63"/>
      <c r="R52" s="63"/>
      <c r="S52" s="63"/>
      <c r="T52" s="63"/>
      <c r="U52" s="63"/>
    </row>
    <row r="53" spans="1:21" x14ac:dyDescent="0.2">
      <c r="A53" s="76"/>
      <c r="B53" s="83"/>
      <c r="C53" s="81"/>
      <c r="D53" s="81"/>
      <c r="E53" s="79"/>
      <c r="F53" s="79"/>
      <c r="G53" s="79"/>
      <c r="H53" s="80"/>
      <c r="I53" s="80"/>
      <c r="J53" s="81"/>
      <c r="K53" s="82"/>
      <c r="L53" s="83"/>
      <c r="M53" s="79"/>
      <c r="N53" s="79"/>
      <c r="O53" s="79"/>
      <c r="P53" s="79"/>
      <c r="Q53" s="79"/>
      <c r="R53" s="79"/>
      <c r="S53" s="79"/>
      <c r="T53" s="79"/>
      <c r="U53" s="79"/>
    </row>
    <row r="54" spans="1:21" x14ac:dyDescent="0.2">
      <c r="A54" s="84"/>
      <c r="B54" s="91"/>
      <c r="C54" s="89"/>
      <c r="D54" s="89"/>
      <c r="E54" s="87"/>
      <c r="F54" s="87"/>
      <c r="G54" s="87"/>
      <c r="H54" s="88"/>
      <c r="I54" s="88"/>
      <c r="J54" s="89"/>
      <c r="K54" s="90"/>
      <c r="L54" s="91"/>
      <c r="M54" s="87"/>
      <c r="N54" s="87"/>
      <c r="O54" s="87"/>
      <c r="P54" s="87"/>
      <c r="Q54" s="87"/>
      <c r="R54" s="87"/>
      <c r="S54" s="87"/>
      <c r="T54" s="87"/>
      <c r="U54" s="87"/>
    </row>
    <row r="55" spans="1:21" x14ac:dyDescent="0.2">
      <c r="A55" s="84"/>
      <c r="B55" s="91"/>
      <c r="C55" s="89"/>
      <c r="D55" s="89"/>
      <c r="E55" s="87"/>
      <c r="F55" s="87"/>
      <c r="G55" s="87"/>
      <c r="H55" s="88"/>
      <c r="I55" s="88"/>
      <c r="J55" s="89"/>
      <c r="K55" s="90"/>
      <c r="L55" s="91"/>
      <c r="M55" s="87"/>
      <c r="N55" s="87"/>
      <c r="O55" s="87"/>
      <c r="P55" s="87"/>
      <c r="Q55" s="87"/>
      <c r="R55" s="87"/>
      <c r="S55" s="87"/>
      <c r="T55" s="87"/>
      <c r="U55" s="87"/>
    </row>
    <row r="56" spans="1:21" x14ac:dyDescent="0.2">
      <c r="A56" s="84"/>
      <c r="B56" s="91"/>
      <c r="C56" s="89"/>
      <c r="D56" s="89"/>
      <c r="E56" s="87"/>
      <c r="F56" s="87"/>
      <c r="G56" s="87"/>
      <c r="H56" s="88"/>
      <c r="I56" s="88"/>
      <c r="J56" s="89"/>
      <c r="K56" s="90"/>
      <c r="L56" s="91"/>
      <c r="M56" s="87"/>
      <c r="N56" s="87"/>
      <c r="O56" s="87"/>
      <c r="P56" s="87"/>
      <c r="Q56" s="87"/>
      <c r="R56" s="87"/>
      <c r="S56" s="87"/>
      <c r="T56" s="87"/>
      <c r="U56" s="87"/>
    </row>
    <row r="57" spans="1:21" x14ac:dyDescent="0.2">
      <c r="A57" s="84"/>
      <c r="B57" s="91"/>
      <c r="C57" s="89"/>
      <c r="D57" s="89"/>
      <c r="E57" s="87"/>
      <c r="F57" s="87"/>
      <c r="G57" s="87"/>
      <c r="H57" s="88"/>
      <c r="I57" s="88"/>
      <c r="J57" s="89"/>
      <c r="K57" s="90"/>
      <c r="L57" s="91"/>
      <c r="M57" s="87"/>
      <c r="N57" s="87"/>
      <c r="O57" s="87"/>
      <c r="P57" s="87"/>
      <c r="Q57" s="87"/>
      <c r="R57" s="87"/>
      <c r="S57" s="87"/>
      <c r="T57" s="87"/>
      <c r="U57" s="87"/>
    </row>
    <row r="58" spans="1:21" x14ac:dyDescent="0.2">
      <c r="A58" s="84"/>
      <c r="B58" s="91"/>
      <c r="C58" s="89"/>
      <c r="D58" s="89"/>
      <c r="E58" s="87"/>
      <c r="F58" s="87"/>
      <c r="G58" s="87"/>
      <c r="H58" s="88"/>
      <c r="I58" s="88"/>
      <c r="J58" s="89"/>
      <c r="K58" s="90"/>
      <c r="L58" s="91"/>
      <c r="M58" s="87"/>
      <c r="N58" s="87"/>
      <c r="O58" s="87"/>
      <c r="P58" s="87"/>
      <c r="Q58" s="87"/>
      <c r="R58" s="87"/>
      <c r="S58" s="87"/>
      <c r="T58" s="87"/>
      <c r="U58" s="87"/>
    </row>
    <row r="59" spans="1:21" x14ac:dyDescent="0.2">
      <c r="A59" s="84"/>
      <c r="B59" s="91"/>
      <c r="C59" s="89"/>
      <c r="D59" s="89"/>
      <c r="E59" s="87"/>
      <c r="F59" s="87"/>
      <c r="G59" s="87"/>
      <c r="H59" s="88"/>
      <c r="I59" s="88"/>
      <c r="J59" s="89"/>
      <c r="K59" s="90"/>
      <c r="L59" s="91"/>
      <c r="M59" s="87"/>
      <c r="N59" s="87"/>
      <c r="O59" s="87"/>
      <c r="P59" s="87"/>
      <c r="Q59" s="87"/>
      <c r="R59" s="87"/>
      <c r="S59" s="87"/>
      <c r="T59" s="87"/>
      <c r="U59" s="87"/>
    </row>
    <row r="60" spans="1:21" x14ac:dyDescent="0.2">
      <c r="A60" s="84"/>
      <c r="B60" s="91"/>
      <c r="C60" s="89"/>
      <c r="D60" s="89"/>
      <c r="E60" s="87"/>
      <c r="F60" s="87"/>
      <c r="G60" s="87"/>
      <c r="H60" s="88"/>
      <c r="I60" s="88"/>
      <c r="J60" s="89"/>
      <c r="K60" s="90"/>
      <c r="L60" s="91"/>
      <c r="M60" s="87"/>
      <c r="N60" s="87"/>
      <c r="O60" s="87"/>
      <c r="P60" s="87"/>
      <c r="Q60" s="87"/>
      <c r="R60" s="87"/>
      <c r="S60" s="87"/>
      <c r="T60" s="87"/>
      <c r="U60" s="87"/>
    </row>
    <row r="61" spans="1:21" x14ac:dyDescent="0.2">
      <c r="A61" s="84"/>
      <c r="B61" s="91"/>
      <c r="C61" s="89"/>
      <c r="D61" s="89"/>
      <c r="E61" s="87"/>
      <c r="F61" s="87"/>
      <c r="G61" s="87"/>
      <c r="H61" s="88"/>
      <c r="I61" s="88"/>
      <c r="J61" s="89"/>
      <c r="K61" s="90"/>
      <c r="L61" s="91"/>
      <c r="M61" s="87"/>
      <c r="N61" s="87"/>
      <c r="O61" s="87"/>
      <c r="P61" s="87"/>
      <c r="Q61" s="87"/>
      <c r="R61" s="87"/>
      <c r="S61" s="87"/>
      <c r="T61" s="87"/>
      <c r="U61" s="87"/>
    </row>
    <row r="62" spans="1:21" x14ac:dyDescent="0.2">
      <c r="A62" s="92"/>
      <c r="B62" s="99"/>
      <c r="C62" s="97"/>
      <c r="D62" s="97"/>
      <c r="E62" s="95"/>
      <c r="F62" s="95"/>
      <c r="G62" s="95"/>
      <c r="H62" s="96"/>
      <c r="I62" s="96"/>
      <c r="J62" s="97"/>
      <c r="K62" s="98"/>
      <c r="L62" s="99"/>
      <c r="M62" s="95"/>
      <c r="N62" s="95"/>
      <c r="O62" s="95"/>
      <c r="P62" s="95"/>
      <c r="Q62" s="95"/>
      <c r="R62" s="95"/>
      <c r="S62" s="95"/>
      <c r="T62" s="95"/>
      <c r="U62" s="95"/>
    </row>
    <row r="63" spans="1:21" ht="36" x14ac:dyDescent="0.2">
      <c r="A63" s="101" t="s">
        <v>74</v>
      </c>
      <c r="B63" s="102" t="s">
        <v>112</v>
      </c>
      <c r="C63" s="103">
        <f>C64</f>
        <v>34165600</v>
      </c>
      <c r="D63" s="103">
        <f>D64</f>
        <v>34165600</v>
      </c>
      <c r="E63" s="71"/>
      <c r="F63" s="71"/>
      <c r="G63" s="71"/>
      <c r="H63" s="72"/>
      <c r="I63" s="72"/>
      <c r="J63" s="103">
        <f>J64</f>
        <v>0</v>
      </c>
      <c r="K63" s="74">
        <v>0</v>
      </c>
      <c r="L63" s="75"/>
      <c r="M63" s="71"/>
      <c r="N63" s="71"/>
      <c r="O63" s="71"/>
      <c r="P63" s="71"/>
      <c r="Q63" s="71"/>
      <c r="R63" s="71"/>
      <c r="S63" s="71"/>
      <c r="T63" s="71"/>
      <c r="U63" s="71"/>
    </row>
    <row r="64" spans="1:21" ht="72" x14ac:dyDescent="0.2">
      <c r="A64" s="26">
        <v>1</v>
      </c>
      <c r="B64" s="31" t="s">
        <v>113</v>
      </c>
      <c r="C64" s="28">
        <v>34165600</v>
      </c>
      <c r="D64" s="28">
        <v>34165600</v>
      </c>
      <c r="E64" s="25"/>
      <c r="F64" s="25"/>
      <c r="G64" s="25"/>
      <c r="H64" s="48"/>
      <c r="I64" s="48"/>
      <c r="J64" s="29">
        <v>0</v>
      </c>
      <c r="K64" s="30">
        <v>0</v>
      </c>
      <c r="L64" s="24">
        <v>0</v>
      </c>
      <c r="M64" s="25"/>
      <c r="N64" s="25"/>
      <c r="O64" s="25"/>
      <c r="P64" s="25"/>
      <c r="Q64" s="25"/>
      <c r="R64" s="25"/>
      <c r="S64" s="25"/>
      <c r="T64" s="25"/>
      <c r="U64" s="25"/>
    </row>
    <row r="65" spans="1:21" x14ac:dyDescent="0.2">
      <c r="A65" s="26"/>
      <c r="B65" s="24"/>
      <c r="C65" s="29"/>
      <c r="D65" s="29"/>
      <c r="E65" s="25"/>
      <c r="F65" s="25"/>
      <c r="G65" s="25"/>
      <c r="H65" s="48"/>
      <c r="I65" s="48"/>
      <c r="J65" s="29"/>
      <c r="K65" s="30"/>
      <c r="L65" s="24"/>
      <c r="M65" s="25"/>
      <c r="N65" s="25"/>
      <c r="O65" s="25"/>
      <c r="P65" s="25"/>
      <c r="Q65" s="25"/>
      <c r="R65" s="25"/>
      <c r="S65" s="25"/>
      <c r="T65" s="25"/>
      <c r="U65" s="25"/>
    </row>
    <row r="66" spans="1:21" x14ac:dyDescent="0.2">
      <c r="A66" s="35"/>
      <c r="B66" s="36"/>
      <c r="C66" s="37"/>
      <c r="D66" s="37"/>
      <c r="E66" s="38"/>
      <c r="F66" s="38"/>
      <c r="G66" s="38"/>
      <c r="H66" s="53"/>
      <c r="I66" s="53"/>
      <c r="J66" s="37"/>
      <c r="K66" s="36"/>
      <c r="L66" s="36"/>
      <c r="M66" s="38"/>
      <c r="N66" s="38"/>
      <c r="O66" s="38"/>
      <c r="P66" s="38"/>
      <c r="Q66" s="38"/>
      <c r="R66" s="38"/>
      <c r="S66" s="38"/>
      <c r="T66" s="38"/>
      <c r="U66" s="38"/>
    </row>
    <row r="67" spans="1:21" s="14" customFormat="1" ht="18.75" customHeight="1" x14ac:dyDescent="0.25">
      <c r="A67" s="9"/>
      <c r="B67" s="10" t="s">
        <v>76</v>
      </c>
      <c r="C67" s="11">
        <f t="shared" ref="C67:L67" si="1">SUM(C63+C51+C30+C13)</f>
        <v>4610838089</v>
      </c>
      <c r="D67" s="11">
        <f t="shared" si="1"/>
        <v>4121480696</v>
      </c>
      <c r="E67" s="11">
        <f t="shared" si="1"/>
        <v>0</v>
      </c>
      <c r="F67" s="11">
        <f t="shared" si="1"/>
        <v>0</v>
      </c>
      <c r="G67" s="11">
        <f t="shared" si="1"/>
        <v>0</v>
      </c>
      <c r="H67" s="54">
        <f t="shared" si="1"/>
        <v>0</v>
      </c>
      <c r="I67" s="54">
        <f t="shared" si="1"/>
        <v>0</v>
      </c>
      <c r="J67" s="11">
        <f t="shared" si="1"/>
        <v>1405292962</v>
      </c>
      <c r="K67" s="11">
        <f t="shared" si="1"/>
        <v>32.970369853196793</v>
      </c>
      <c r="L67" s="11">
        <f t="shared" si="1"/>
        <v>0</v>
      </c>
      <c r="M67" s="13"/>
      <c r="N67" s="13"/>
      <c r="O67" s="13"/>
      <c r="P67" s="13"/>
      <c r="Q67" s="13"/>
      <c r="R67" s="13"/>
      <c r="S67" s="13"/>
      <c r="T67" s="13"/>
      <c r="U67" s="13"/>
    </row>
    <row r="69" spans="1:21" x14ac:dyDescent="0.2">
      <c r="L69" s="59" t="s">
        <v>127</v>
      </c>
    </row>
    <row r="70" spans="1:21" x14ac:dyDescent="0.2">
      <c r="L70" s="59"/>
    </row>
    <row r="71" spans="1:21" ht="15" customHeight="1" x14ac:dyDescent="0.2">
      <c r="K71" s="107" t="s">
        <v>121</v>
      </c>
      <c r="L71" s="107"/>
      <c r="M71" s="107"/>
      <c r="N71" s="107"/>
    </row>
    <row r="72" spans="1:21" ht="15" customHeight="1" x14ac:dyDescent="0.2">
      <c r="K72" s="107" t="s">
        <v>78</v>
      </c>
      <c r="L72" s="107"/>
      <c r="M72" s="107"/>
      <c r="N72" s="107"/>
    </row>
    <row r="73" spans="1:21" x14ac:dyDescent="0.2">
      <c r="L73" s="59"/>
    </row>
    <row r="74" spans="1:21" x14ac:dyDescent="0.2">
      <c r="L74" s="59"/>
    </row>
    <row r="75" spans="1:21" x14ac:dyDescent="0.2">
      <c r="L75" s="59"/>
    </row>
    <row r="76" spans="1:21" x14ac:dyDescent="0.2">
      <c r="L76" s="59"/>
    </row>
    <row r="77" spans="1:21" x14ac:dyDescent="0.2">
      <c r="L77" s="59"/>
    </row>
    <row r="78" spans="1:21" ht="15" customHeight="1" x14ac:dyDescent="0.2">
      <c r="B78" s="40"/>
      <c r="K78" s="108" t="s">
        <v>122</v>
      </c>
      <c r="L78" s="108"/>
      <c r="M78" s="108"/>
      <c r="N78" s="108"/>
    </row>
    <row r="79" spans="1:21" ht="15" customHeight="1" x14ac:dyDescent="0.2">
      <c r="D79" s="40"/>
      <c r="K79" s="107" t="s">
        <v>123</v>
      </c>
      <c r="L79" s="107"/>
      <c r="M79" s="107"/>
      <c r="N79" s="107"/>
    </row>
    <row r="80" spans="1:21" ht="15" customHeight="1" x14ac:dyDescent="0.2">
      <c r="D80" s="40"/>
      <c r="K80" s="107" t="s">
        <v>124</v>
      </c>
      <c r="L80" s="107"/>
      <c r="M80" s="107"/>
      <c r="N80" s="107"/>
    </row>
    <row r="81" spans="1:21" x14ac:dyDescent="0.2">
      <c r="D81" s="40"/>
    </row>
    <row r="82" spans="1:21" x14ac:dyDescent="0.2">
      <c r="D82" s="40"/>
    </row>
    <row r="83" spans="1:21" s="3" customFormat="1" x14ac:dyDescent="0.2">
      <c r="A83" s="59"/>
      <c r="B83" s="1"/>
      <c r="C83" s="1"/>
      <c r="D83" s="40"/>
      <c r="E83" s="1"/>
      <c r="F83" s="1"/>
      <c r="G83" s="1"/>
      <c r="H83" s="49"/>
      <c r="I83" s="49"/>
      <c r="J83" s="43"/>
      <c r="M83" s="1"/>
      <c r="N83" s="1"/>
      <c r="O83" s="1"/>
      <c r="P83" s="1"/>
      <c r="Q83" s="1"/>
      <c r="R83" s="1"/>
      <c r="S83" s="1"/>
      <c r="T83" s="1"/>
      <c r="U83" s="1"/>
    </row>
    <row r="84" spans="1:21" s="3" customFormat="1" x14ac:dyDescent="0.2">
      <c r="A84" s="59"/>
      <c r="B84" s="40"/>
      <c r="C84" s="1"/>
      <c r="D84" s="40"/>
      <c r="E84" s="1"/>
      <c r="F84" s="1"/>
      <c r="G84" s="1"/>
      <c r="H84" s="49"/>
      <c r="I84" s="49"/>
      <c r="J84" s="43"/>
      <c r="M84" s="1"/>
      <c r="N84" s="1"/>
      <c r="O84" s="1"/>
      <c r="P84" s="1"/>
      <c r="Q84" s="1"/>
      <c r="R84" s="1"/>
      <c r="S84" s="1"/>
      <c r="T84" s="1"/>
      <c r="U84" s="1"/>
    </row>
    <row r="85" spans="1:21" s="3" customFormat="1" x14ac:dyDescent="0.2">
      <c r="A85" s="59"/>
      <c r="B85" s="1"/>
      <c r="C85" s="1"/>
      <c r="D85" s="40"/>
      <c r="E85" s="1"/>
      <c r="F85" s="1"/>
      <c r="G85" s="1"/>
      <c r="H85" s="49"/>
      <c r="I85" s="49"/>
      <c r="J85" s="43"/>
      <c r="M85" s="1"/>
      <c r="N85" s="1"/>
      <c r="O85" s="1"/>
      <c r="P85" s="1"/>
      <c r="Q85" s="1"/>
      <c r="R85" s="1"/>
      <c r="S85" s="1"/>
      <c r="T85" s="1"/>
      <c r="U85" s="1"/>
    </row>
    <row r="86" spans="1:21" s="3" customFormat="1" x14ac:dyDescent="0.2">
      <c r="A86" s="59"/>
      <c r="B86" s="1"/>
      <c r="C86" s="1"/>
      <c r="D86" s="40"/>
      <c r="E86" s="1"/>
      <c r="F86" s="1"/>
      <c r="G86" s="1"/>
      <c r="H86" s="49"/>
      <c r="I86" s="49"/>
      <c r="J86" s="43"/>
      <c r="M86" s="1"/>
      <c r="N86" s="1"/>
      <c r="O86" s="1"/>
      <c r="P86" s="1"/>
      <c r="Q86" s="1"/>
      <c r="R86" s="1"/>
      <c r="S86" s="1"/>
      <c r="T86" s="1"/>
      <c r="U86" s="1"/>
    </row>
    <row r="87" spans="1:21" s="3" customFormat="1" x14ac:dyDescent="0.2">
      <c r="A87" s="59"/>
      <c r="B87" s="1"/>
      <c r="C87" s="1"/>
      <c r="D87" s="40"/>
      <c r="E87" s="1"/>
      <c r="F87" s="1"/>
      <c r="G87" s="1"/>
      <c r="H87" s="49"/>
      <c r="I87" s="49"/>
      <c r="J87" s="43"/>
      <c r="M87" s="1"/>
      <c r="N87" s="1"/>
      <c r="O87" s="1"/>
      <c r="P87" s="1"/>
      <c r="Q87" s="1"/>
      <c r="R87" s="1"/>
      <c r="S87" s="1"/>
      <c r="T87" s="1"/>
      <c r="U87" s="1"/>
    </row>
    <row r="88" spans="1:21" s="3" customFormat="1" x14ac:dyDescent="0.2">
      <c r="A88" s="59"/>
      <c r="B88" s="1"/>
      <c r="C88" s="1"/>
      <c r="D88" s="40"/>
      <c r="E88" s="1"/>
      <c r="F88" s="1"/>
      <c r="G88" s="1"/>
      <c r="H88" s="49"/>
      <c r="I88" s="49"/>
      <c r="J88" s="43"/>
      <c r="M88" s="1"/>
      <c r="N88" s="1"/>
      <c r="O88" s="1"/>
      <c r="P88" s="1"/>
      <c r="Q88" s="1"/>
      <c r="R88" s="1"/>
      <c r="S88" s="1"/>
      <c r="T88" s="1"/>
      <c r="U88" s="1"/>
    </row>
    <row r="89" spans="1:21" s="3" customFormat="1" x14ac:dyDescent="0.2">
      <c r="A89" s="59"/>
      <c r="B89" s="1"/>
      <c r="C89" s="1"/>
      <c r="D89" s="40"/>
      <c r="E89" s="1"/>
      <c r="F89" s="1"/>
      <c r="G89" s="1"/>
      <c r="H89" s="49"/>
      <c r="I89" s="49"/>
      <c r="J89" s="43"/>
      <c r="M89" s="1"/>
      <c r="N89" s="1"/>
      <c r="O89" s="1"/>
      <c r="P89" s="1"/>
      <c r="Q89" s="1"/>
      <c r="R89" s="1"/>
      <c r="S89" s="1"/>
      <c r="T89" s="1"/>
      <c r="U89" s="1"/>
    </row>
    <row r="90" spans="1:21" s="3" customFormat="1" x14ac:dyDescent="0.2">
      <c r="A90" s="59"/>
      <c r="B90" s="1"/>
      <c r="C90" s="1"/>
      <c r="D90" s="40"/>
      <c r="E90" s="1"/>
      <c r="F90" s="1"/>
      <c r="G90" s="1"/>
      <c r="H90" s="49"/>
      <c r="I90" s="49"/>
      <c r="J90" s="43"/>
      <c r="M90" s="1"/>
      <c r="N90" s="1"/>
      <c r="O90" s="1"/>
      <c r="P90" s="1"/>
      <c r="Q90" s="1"/>
      <c r="R90" s="1"/>
      <c r="S90" s="1"/>
      <c r="T90" s="1"/>
      <c r="U90" s="1"/>
    </row>
    <row r="91" spans="1:21" s="3" customFormat="1" x14ac:dyDescent="0.2">
      <c r="A91" s="59"/>
      <c r="B91" s="1"/>
      <c r="C91" s="1"/>
      <c r="D91" s="40"/>
      <c r="E91" s="1"/>
      <c r="F91" s="1"/>
      <c r="G91" s="1"/>
      <c r="H91" s="49"/>
      <c r="I91" s="49"/>
      <c r="J91" s="43"/>
      <c r="M91" s="1"/>
      <c r="N91" s="1"/>
      <c r="O91" s="1"/>
      <c r="P91" s="1"/>
      <c r="Q91" s="1"/>
      <c r="R91" s="1"/>
      <c r="S91" s="1"/>
      <c r="T91" s="1"/>
      <c r="U91" s="1"/>
    </row>
    <row r="92" spans="1:21" s="3" customFormat="1" x14ac:dyDescent="0.2">
      <c r="A92" s="59"/>
      <c r="B92" s="1"/>
      <c r="C92" s="1"/>
      <c r="D92" s="40"/>
      <c r="E92" s="1"/>
      <c r="F92" s="1"/>
      <c r="G92" s="1"/>
      <c r="H92" s="49"/>
      <c r="I92" s="49"/>
      <c r="J92" s="43"/>
      <c r="M92" s="1"/>
      <c r="N92" s="1"/>
      <c r="O92" s="1"/>
      <c r="P92" s="1"/>
      <c r="Q92" s="1"/>
      <c r="R92" s="1"/>
      <c r="S92" s="1"/>
      <c r="T92" s="1"/>
      <c r="U92" s="1"/>
    </row>
    <row r="93" spans="1:21" s="3" customFormat="1" x14ac:dyDescent="0.2">
      <c r="A93" s="59"/>
      <c r="B93" s="1"/>
      <c r="C93" s="1"/>
      <c r="D93" s="40"/>
      <c r="E93" s="1"/>
      <c r="F93" s="1"/>
      <c r="G93" s="1"/>
      <c r="H93" s="49"/>
      <c r="I93" s="49"/>
      <c r="J93" s="43"/>
      <c r="M93" s="1"/>
      <c r="N93" s="1"/>
      <c r="O93" s="1"/>
      <c r="P93" s="1"/>
      <c r="Q93" s="1"/>
      <c r="R93" s="1"/>
      <c r="S93" s="1"/>
      <c r="T93" s="1"/>
      <c r="U93" s="1"/>
    </row>
    <row r="94" spans="1:21" s="3" customFormat="1" x14ac:dyDescent="0.2">
      <c r="A94" s="59"/>
      <c r="B94" s="1"/>
      <c r="C94" s="1"/>
      <c r="D94" s="40"/>
      <c r="E94" s="1"/>
      <c r="F94" s="1"/>
      <c r="G94" s="1"/>
      <c r="H94" s="49"/>
      <c r="I94" s="49"/>
      <c r="J94" s="43"/>
      <c r="M94" s="1"/>
      <c r="N94" s="1"/>
      <c r="O94" s="1"/>
      <c r="P94" s="1"/>
      <c r="Q94" s="1"/>
      <c r="R94" s="1"/>
      <c r="S94" s="1"/>
      <c r="T94" s="1"/>
      <c r="U94" s="1"/>
    </row>
    <row r="95" spans="1:21" s="3" customFormat="1" x14ac:dyDescent="0.2">
      <c r="A95" s="59"/>
      <c r="B95" s="1"/>
      <c r="C95" s="1"/>
      <c r="D95" s="40"/>
      <c r="E95" s="1"/>
      <c r="F95" s="1"/>
      <c r="G95" s="1"/>
      <c r="H95" s="49"/>
      <c r="I95" s="49"/>
      <c r="J95" s="43"/>
      <c r="M95" s="1"/>
      <c r="N95" s="1"/>
      <c r="O95" s="1"/>
      <c r="P95" s="1"/>
      <c r="Q95" s="1"/>
      <c r="R95" s="1"/>
      <c r="S95" s="1"/>
      <c r="T95" s="1"/>
      <c r="U95" s="1"/>
    </row>
    <row r="96" spans="1:21" s="3" customFormat="1" x14ac:dyDescent="0.2">
      <c r="A96" s="59"/>
      <c r="B96" s="1"/>
      <c r="C96" s="1"/>
      <c r="D96" s="40"/>
      <c r="E96" s="1"/>
      <c r="F96" s="1"/>
      <c r="G96" s="1"/>
      <c r="H96" s="49"/>
      <c r="I96" s="49"/>
      <c r="J96" s="43"/>
      <c r="K96" s="43"/>
      <c r="M96" s="1"/>
      <c r="N96" s="1"/>
      <c r="O96" s="1"/>
      <c r="P96" s="1"/>
      <c r="Q96" s="1"/>
      <c r="R96" s="1"/>
      <c r="S96" s="1"/>
      <c r="T96" s="1"/>
      <c r="U96" s="1"/>
    </row>
    <row r="97" spans="1:21" s="3" customFormat="1" x14ac:dyDescent="0.2">
      <c r="A97" s="59"/>
      <c r="B97" s="1"/>
      <c r="C97" s="1"/>
      <c r="D97" s="1"/>
      <c r="E97" s="1"/>
      <c r="F97" s="1"/>
      <c r="G97" s="1"/>
      <c r="H97" s="49"/>
      <c r="I97" s="49"/>
      <c r="J97" s="43"/>
      <c r="K97" s="43"/>
      <c r="M97" s="1"/>
      <c r="N97" s="1"/>
      <c r="O97" s="1"/>
      <c r="P97" s="1"/>
      <c r="Q97" s="1"/>
      <c r="R97" s="1"/>
      <c r="S97" s="1"/>
      <c r="T97" s="1"/>
      <c r="U97" s="1"/>
    </row>
    <row r="98" spans="1:21" s="3" customFormat="1" x14ac:dyDescent="0.2">
      <c r="A98" s="59"/>
      <c r="B98" s="1"/>
      <c r="C98" s="1"/>
      <c r="D98" s="1"/>
      <c r="E98" s="1"/>
      <c r="F98" s="1"/>
      <c r="G98" s="1"/>
      <c r="H98" s="49"/>
      <c r="I98" s="49"/>
      <c r="J98" s="43"/>
      <c r="K98" s="43"/>
      <c r="M98" s="1"/>
      <c r="N98" s="1"/>
      <c r="O98" s="1"/>
      <c r="P98" s="1"/>
      <c r="Q98" s="1"/>
      <c r="R98" s="1"/>
      <c r="S98" s="1"/>
      <c r="T98" s="1"/>
      <c r="U98" s="1"/>
    </row>
    <row r="99" spans="1:21" s="3" customFormat="1" x14ac:dyDescent="0.2">
      <c r="A99" s="59"/>
      <c r="B99" s="1"/>
      <c r="C99" s="1"/>
      <c r="D99" s="1"/>
      <c r="E99" s="1"/>
      <c r="F99" s="1"/>
      <c r="G99" s="1"/>
      <c r="H99" s="49"/>
      <c r="I99" s="49"/>
      <c r="J99" s="43"/>
      <c r="K99" s="43"/>
      <c r="M99" s="1"/>
      <c r="N99" s="1"/>
      <c r="O99" s="1"/>
      <c r="P99" s="1"/>
      <c r="Q99" s="1"/>
      <c r="R99" s="1"/>
      <c r="S99" s="1"/>
      <c r="T99" s="1"/>
      <c r="U99" s="1"/>
    </row>
    <row r="100" spans="1:21" s="3" customFormat="1" x14ac:dyDescent="0.2">
      <c r="A100" s="59"/>
      <c r="B100" s="1"/>
      <c r="C100" s="1"/>
      <c r="D100" s="1"/>
      <c r="E100" s="1"/>
      <c r="F100" s="1"/>
      <c r="G100" s="1"/>
      <c r="H100" s="49"/>
      <c r="I100" s="49"/>
      <c r="J100" s="43"/>
      <c r="K100" s="43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3" customFormat="1" x14ac:dyDescent="0.2">
      <c r="A101" s="59"/>
      <c r="B101" s="1"/>
      <c r="C101" s="1"/>
      <c r="D101" s="1"/>
      <c r="E101" s="1"/>
      <c r="F101" s="1"/>
      <c r="G101" s="1"/>
      <c r="H101" s="49"/>
      <c r="I101" s="49"/>
      <c r="J101" s="43"/>
      <c r="K101" s="43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3" customFormat="1" x14ac:dyDescent="0.2">
      <c r="A102" s="59"/>
      <c r="B102" s="1"/>
      <c r="C102" s="1"/>
      <c r="D102" s="1"/>
      <c r="E102" s="1"/>
      <c r="F102" s="1"/>
      <c r="G102" s="1"/>
      <c r="H102" s="49"/>
      <c r="I102" s="49"/>
      <c r="J102" s="43"/>
      <c r="K102" s="43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3" customFormat="1" x14ac:dyDescent="0.2">
      <c r="A103" s="59"/>
      <c r="B103" s="1"/>
      <c r="C103" s="1"/>
      <c r="D103" s="1"/>
      <c r="E103" s="1"/>
      <c r="F103" s="1"/>
      <c r="G103" s="1"/>
      <c r="H103" s="49"/>
      <c r="I103" s="49"/>
      <c r="J103" s="43"/>
      <c r="K103" s="43"/>
      <c r="M103" s="1"/>
      <c r="N103" s="1"/>
      <c r="O103" s="1"/>
      <c r="P103" s="1"/>
      <c r="Q103" s="1"/>
      <c r="R103" s="1"/>
      <c r="S103" s="1"/>
      <c r="T103" s="1"/>
      <c r="U103" s="1"/>
    </row>
  </sheetData>
  <mergeCells count="20">
    <mergeCell ref="P8:R9"/>
    <mergeCell ref="S8:T9"/>
    <mergeCell ref="U8:U10"/>
    <mergeCell ref="K71:N71"/>
    <mergeCell ref="A1:U1"/>
    <mergeCell ref="A2:U2"/>
    <mergeCell ref="A8:A10"/>
    <mergeCell ref="B8:B10"/>
    <mergeCell ref="C8:D9"/>
    <mergeCell ref="E8:E10"/>
    <mergeCell ref="F8:F10"/>
    <mergeCell ref="G8:G10"/>
    <mergeCell ref="H8:I9"/>
    <mergeCell ref="J8:K9"/>
    <mergeCell ref="K72:N72"/>
    <mergeCell ref="K78:N78"/>
    <mergeCell ref="K79:N79"/>
    <mergeCell ref="K80:N80"/>
    <mergeCell ref="L8:L9"/>
    <mergeCell ref="M8:O9"/>
  </mergeCells>
  <pageMargins left="0.43307086614173229" right="0.39370078740157483" top="0.55118110236220474" bottom="0.47244094488188981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5"/>
  <sheetViews>
    <sheetView topLeftCell="A37" workbookViewId="0">
      <selection activeCell="D20" sqref="D20"/>
    </sheetView>
  </sheetViews>
  <sheetFormatPr defaultRowHeight="12" x14ac:dyDescent="0.2"/>
  <cols>
    <col min="1" max="1" width="4.7109375" style="15" customWidth="1"/>
    <col min="2" max="2" width="54.5703125" style="1" customWidth="1"/>
    <col min="3" max="3" width="15.85546875" style="1" customWidth="1"/>
    <col min="4" max="4" width="16" style="1" customWidth="1"/>
    <col min="5" max="5" width="8" style="1" bestFit="1" customWidth="1"/>
    <col min="6" max="6" width="8.42578125" style="1" customWidth="1"/>
    <col min="7" max="7" width="7.5703125" style="1" customWidth="1"/>
    <col min="8" max="8" width="5.85546875" style="1" bestFit="1" customWidth="1"/>
    <col min="9" max="9" width="6.7109375" style="1" bestFit="1" customWidth="1"/>
    <col min="10" max="10" width="16" style="3" customWidth="1"/>
    <col min="11" max="11" width="9.140625" style="3"/>
    <col min="12" max="12" width="8.28515625" style="3" customWidth="1"/>
    <col min="13" max="13" width="3.7109375" style="1" bestFit="1" customWidth="1"/>
    <col min="14" max="14" width="4.140625" style="1" bestFit="1" customWidth="1"/>
    <col min="15" max="15" width="6.85546875" style="1" customWidth="1"/>
    <col min="16" max="16" width="3.7109375" style="1" bestFit="1" customWidth="1"/>
    <col min="17" max="17" width="4.140625" style="1" bestFit="1" customWidth="1"/>
    <col min="18" max="18" width="6.85546875" style="1" customWidth="1"/>
    <col min="19" max="19" width="3.7109375" style="1" bestFit="1" customWidth="1"/>
    <col min="20" max="20" width="4.140625" style="1" bestFit="1" customWidth="1"/>
    <col min="21" max="21" width="4" style="1" bestFit="1" customWidth="1"/>
    <col min="22" max="16384" width="9.140625" style="1"/>
  </cols>
  <sheetData>
    <row r="1" spans="1:21" x14ac:dyDescent="0.2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x14ac:dyDescent="0.2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4" spans="1:21" x14ac:dyDescent="0.2">
      <c r="A4" s="2" t="s">
        <v>4</v>
      </c>
      <c r="C4" s="1" t="s">
        <v>5</v>
      </c>
    </row>
    <row r="5" spans="1:21" x14ac:dyDescent="0.2">
      <c r="A5" s="2" t="s">
        <v>2</v>
      </c>
      <c r="C5" s="1" t="s">
        <v>3</v>
      </c>
    </row>
    <row r="8" spans="1:21" s="4" customFormat="1" x14ac:dyDescent="0.25">
      <c r="A8" s="111" t="s">
        <v>6</v>
      </c>
      <c r="B8" s="111" t="s">
        <v>7</v>
      </c>
      <c r="C8" s="111" t="s">
        <v>8</v>
      </c>
      <c r="D8" s="111"/>
      <c r="E8" s="111" t="s">
        <v>11</v>
      </c>
      <c r="F8" s="111" t="s">
        <v>12</v>
      </c>
      <c r="G8" s="111" t="s">
        <v>13</v>
      </c>
      <c r="H8" s="111" t="s">
        <v>14</v>
      </c>
      <c r="I8" s="111"/>
      <c r="J8" s="111" t="s">
        <v>17</v>
      </c>
      <c r="K8" s="111"/>
      <c r="L8" s="109" t="s">
        <v>20</v>
      </c>
      <c r="M8" s="111" t="s">
        <v>21</v>
      </c>
      <c r="N8" s="111"/>
      <c r="O8" s="111"/>
      <c r="P8" s="111" t="s">
        <v>24</v>
      </c>
      <c r="Q8" s="111"/>
      <c r="R8" s="111"/>
      <c r="S8" s="111" t="s">
        <v>25</v>
      </c>
      <c r="T8" s="111"/>
      <c r="U8" s="111" t="s">
        <v>26</v>
      </c>
    </row>
    <row r="9" spans="1:21" s="4" customFormat="1" x14ac:dyDescent="0.25">
      <c r="A9" s="113"/>
      <c r="B9" s="113"/>
      <c r="C9" s="112"/>
      <c r="D9" s="112"/>
      <c r="E9" s="113"/>
      <c r="F9" s="113"/>
      <c r="G9" s="113"/>
      <c r="H9" s="112"/>
      <c r="I9" s="112"/>
      <c r="J9" s="112"/>
      <c r="K9" s="112"/>
      <c r="L9" s="110"/>
      <c r="M9" s="112"/>
      <c r="N9" s="112"/>
      <c r="O9" s="112"/>
      <c r="P9" s="112"/>
      <c r="Q9" s="112"/>
      <c r="R9" s="112"/>
      <c r="S9" s="112"/>
      <c r="T9" s="112"/>
      <c r="U9" s="113"/>
    </row>
    <row r="10" spans="1:21" s="4" customFormat="1" ht="24" x14ac:dyDescent="0.25">
      <c r="A10" s="113"/>
      <c r="B10" s="113"/>
      <c r="C10" s="5" t="s">
        <v>9</v>
      </c>
      <c r="D10" s="5" t="s">
        <v>10</v>
      </c>
      <c r="E10" s="113"/>
      <c r="F10" s="113"/>
      <c r="G10" s="113"/>
      <c r="H10" s="5" t="s">
        <v>15</v>
      </c>
      <c r="I10" s="5" t="s">
        <v>16</v>
      </c>
      <c r="J10" s="5" t="s">
        <v>18</v>
      </c>
      <c r="K10" s="5" t="s">
        <v>19</v>
      </c>
      <c r="L10" s="5" t="s">
        <v>19</v>
      </c>
      <c r="M10" s="5" t="s">
        <v>22</v>
      </c>
      <c r="N10" s="5" t="s">
        <v>23</v>
      </c>
      <c r="O10" s="5" t="s">
        <v>18</v>
      </c>
      <c r="P10" s="5" t="s">
        <v>22</v>
      </c>
      <c r="Q10" s="5" t="s">
        <v>23</v>
      </c>
      <c r="R10" s="5" t="s">
        <v>18</v>
      </c>
      <c r="S10" s="5" t="s">
        <v>22</v>
      </c>
      <c r="T10" s="5" t="s">
        <v>23</v>
      </c>
      <c r="U10" s="112"/>
    </row>
    <row r="11" spans="1:21" ht="12.75" thickBot="1" x14ac:dyDescent="0.2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8">
        <v>10</v>
      </c>
      <c r="K11" s="8">
        <v>11</v>
      </c>
      <c r="L11" s="8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</row>
    <row r="12" spans="1:21" ht="12.75" thickTop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8"/>
      <c r="K12" s="18"/>
      <c r="L12" s="18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">
      <c r="A13" s="19" t="s">
        <v>71</v>
      </c>
      <c r="B13" s="20" t="s">
        <v>27</v>
      </c>
      <c r="C13" s="21">
        <v>713455350</v>
      </c>
      <c r="D13" s="21">
        <v>528455350</v>
      </c>
      <c r="E13" s="22"/>
      <c r="F13" s="22"/>
      <c r="G13" s="22"/>
      <c r="H13" s="22"/>
      <c r="I13" s="22"/>
      <c r="J13" s="23">
        <f>SUM(J14:J26)</f>
        <v>275348363</v>
      </c>
      <c r="K13" s="24"/>
      <c r="L13" s="24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">
      <c r="A14" s="26">
        <v>1</v>
      </c>
      <c r="B14" s="27" t="s">
        <v>28</v>
      </c>
      <c r="C14" s="28">
        <v>9000000</v>
      </c>
      <c r="D14" s="28">
        <v>18000000</v>
      </c>
      <c r="E14" s="25"/>
      <c r="F14" s="25"/>
      <c r="G14" s="25"/>
      <c r="H14" s="25"/>
      <c r="I14" s="25"/>
      <c r="J14" s="29">
        <v>7020000</v>
      </c>
      <c r="K14" s="30">
        <f>J14/D14*100</f>
        <v>39</v>
      </c>
      <c r="L14" s="24">
        <v>40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">
      <c r="A15" s="26">
        <v>2</v>
      </c>
      <c r="B15" s="27" t="s">
        <v>29</v>
      </c>
      <c r="C15" s="28">
        <v>25000000</v>
      </c>
      <c r="D15" s="28">
        <v>22000000</v>
      </c>
      <c r="E15" s="25"/>
      <c r="F15" s="25"/>
      <c r="G15" s="25"/>
      <c r="H15" s="25"/>
      <c r="I15" s="25"/>
      <c r="J15" s="29">
        <v>15393836</v>
      </c>
      <c r="K15" s="30">
        <f t="shared" ref="K15:K59" si="0">J15/D15*100</f>
        <v>69.971981818181817</v>
      </c>
      <c r="L15" s="24">
        <v>70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">
      <c r="A16" s="26">
        <v>3</v>
      </c>
      <c r="B16" s="27" t="s">
        <v>30</v>
      </c>
      <c r="C16" s="28">
        <v>52800000</v>
      </c>
      <c r="D16" s="28">
        <v>40800000</v>
      </c>
      <c r="E16" s="25"/>
      <c r="F16" s="25"/>
      <c r="G16" s="25"/>
      <c r="H16" s="25"/>
      <c r="I16" s="25"/>
      <c r="J16" s="29">
        <v>20400000</v>
      </c>
      <c r="K16" s="30">
        <f t="shared" si="0"/>
        <v>50</v>
      </c>
      <c r="L16" s="24">
        <v>50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">
      <c r="A17" s="26">
        <v>4</v>
      </c>
      <c r="B17" s="27" t="s">
        <v>31</v>
      </c>
      <c r="C17" s="28">
        <v>35000000</v>
      </c>
      <c r="D17" s="28">
        <v>40000000</v>
      </c>
      <c r="E17" s="25"/>
      <c r="F17" s="25"/>
      <c r="G17" s="25"/>
      <c r="H17" s="25"/>
      <c r="I17" s="25"/>
      <c r="J17" s="29">
        <v>12069400</v>
      </c>
      <c r="K17" s="30">
        <f t="shared" si="0"/>
        <v>30.173499999999997</v>
      </c>
      <c r="L17" s="24">
        <v>35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">
      <c r="A18" s="26">
        <v>5</v>
      </c>
      <c r="B18" s="27" t="s">
        <v>32</v>
      </c>
      <c r="C18" s="28">
        <v>9312500</v>
      </c>
      <c r="D18" s="28">
        <v>19013000</v>
      </c>
      <c r="E18" s="25"/>
      <c r="F18" s="25"/>
      <c r="G18" s="25"/>
      <c r="H18" s="25"/>
      <c r="I18" s="25"/>
      <c r="J18" s="29">
        <v>5764500</v>
      </c>
      <c r="K18" s="30">
        <f t="shared" si="0"/>
        <v>30.318729290485457</v>
      </c>
      <c r="L18" s="24">
        <v>35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4.25" customHeight="1" x14ac:dyDescent="0.2">
      <c r="A19" s="26">
        <v>6</v>
      </c>
      <c r="B19" s="31" t="s">
        <v>33</v>
      </c>
      <c r="C19" s="28">
        <v>5000000</v>
      </c>
      <c r="D19" s="28">
        <v>8269250</v>
      </c>
      <c r="E19" s="25"/>
      <c r="F19" s="25"/>
      <c r="G19" s="25"/>
      <c r="H19" s="25"/>
      <c r="I19" s="25"/>
      <c r="J19" s="29">
        <v>1455700</v>
      </c>
      <c r="K19" s="30">
        <f t="shared" si="0"/>
        <v>17.603773014481362</v>
      </c>
      <c r="L19" s="24">
        <v>20</v>
      </c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">
      <c r="A20" s="26">
        <v>7</v>
      </c>
      <c r="B20" s="27" t="s">
        <v>34</v>
      </c>
      <c r="C20" s="28">
        <v>21000000</v>
      </c>
      <c r="D20" s="28">
        <v>43513000</v>
      </c>
      <c r="E20" s="25"/>
      <c r="F20" s="25"/>
      <c r="G20" s="25"/>
      <c r="H20" s="25"/>
      <c r="I20" s="25"/>
      <c r="J20" s="29">
        <v>11956100</v>
      </c>
      <c r="K20" s="30">
        <f t="shared" si="0"/>
        <v>27.47707581642268</v>
      </c>
      <c r="L20" s="24">
        <v>30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">
      <c r="A21" s="26">
        <v>8</v>
      </c>
      <c r="B21" s="31" t="s">
        <v>35</v>
      </c>
      <c r="C21" s="28">
        <v>1920000</v>
      </c>
      <c r="D21" s="28">
        <v>1980000</v>
      </c>
      <c r="E21" s="25"/>
      <c r="F21" s="25"/>
      <c r="G21" s="25"/>
      <c r="H21" s="25"/>
      <c r="I21" s="25"/>
      <c r="J21" s="29">
        <v>1050000</v>
      </c>
      <c r="K21" s="30">
        <f t="shared" si="0"/>
        <v>53.030303030303031</v>
      </c>
      <c r="L21" s="24">
        <v>92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">
      <c r="A22" s="26">
        <v>9</v>
      </c>
      <c r="B22" s="27" t="s">
        <v>36</v>
      </c>
      <c r="C22" s="28">
        <v>32812500</v>
      </c>
      <c r="D22" s="28">
        <v>32812500</v>
      </c>
      <c r="E22" s="25"/>
      <c r="F22" s="25"/>
      <c r="G22" s="25"/>
      <c r="H22" s="25"/>
      <c r="I22" s="25"/>
      <c r="J22" s="29">
        <v>11570000</v>
      </c>
      <c r="K22" s="30">
        <f t="shared" si="0"/>
        <v>35.260952380952382</v>
      </c>
      <c r="L22" s="24">
        <v>40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">
      <c r="A23" s="26">
        <v>10</v>
      </c>
      <c r="B23" s="27" t="s">
        <v>37</v>
      </c>
      <c r="C23" s="28">
        <v>287720350</v>
      </c>
      <c r="D23" s="28">
        <v>108767600</v>
      </c>
      <c r="E23" s="25"/>
      <c r="F23" s="25"/>
      <c r="G23" s="25"/>
      <c r="H23" s="25"/>
      <c r="I23" s="25"/>
      <c r="J23" s="29">
        <v>78851827</v>
      </c>
      <c r="K23" s="30">
        <f t="shared" si="0"/>
        <v>72.495694489903244</v>
      </c>
      <c r="L23" s="24">
        <v>80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">
      <c r="A24" s="26">
        <v>11</v>
      </c>
      <c r="B24" s="27" t="s">
        <v>38</v>
      </c>
      <c r="C24" s="28">
        <v>20000000</v>
      </c>
      <c r="D24" s="28">
        <v>20000000</v>
      </c>
      <c r="E24" s="25"/>
      <c r="F24" s="25"/>
      <c r="G24" s="25"/>
      <c r="H24" s="25"/>
      <c r="I24" s="25"/>
      <c r="J24" s="29">
        <v>0</v>
      </c>
      <c r="K24" s="30">
        <f t="shared" si="0"/>
        <v>0</v>
      </c>
      <c r="L24" s="24">
        <v>80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">
      <c r="A25" s="26">
        <v>12</v>
      </c>
      <c r="B25" s="27" t="s">
        <v>39</v>
      </c>
      <c r="C25" s="28">
        <v>63000000</v>
      </c>
      <c r="D25" s="28">
        <v>68970000</v>
      </c>
      <c r="E25" s="25"/>
      <c r="F25" s="25"/>
      <c r="G25" s="25"/>
      <c r="H25" s="25"/>
      <c r="I25" s="25"/>
      <c r="J25" s="29">
        <v>57750000</v>
      </c>
      <c r="K25" s="30">
        <f t="shared" si="0"/>
        <v>83.732057416267949</v>
      </c>
      <c r="L25" s="24">
        <v>92</v>
      </c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">
      <c r="A26" s="26">
        <v>13</v>
      </c>
      <c r="B26" s="27" t="s">
        <v>40</v>
      </c>
      <c r="C26" s="28">
        <v>150890000</v>
      </c>
      <c r="D26" s="28">
        <v>104330000</v>
      </c>
      <c r="E26" s="25"/>
      <c r="F26" s="25"/>
      <c r="G26" s="25"/>
      <c r="H26" s="25"/>
      <c r="I26" s="25"/>
      <c r="J26" s="29">
        <v>52067000</v>
      </c>
      <c r="K26" s="30">
        <f t="shared" si="0"/>
        <v>49.906067286494775</v>
      </c>
      <c r="L26" s="24">
        <v>92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">
      <c r="A27" s="26"/>
      <c r="B27" s="24"/>
      <c r="C27" s="29"/>
      <c r="D27" s="29"/>
      <c r="E27" s="25"/>
      <c r="F27" s="25"/>
      <c r="G27" s="25"/>
      <c r="H27" s="25"/>
      <c r="I27" s="25"/>
      <c r="J27" s="24"/>
      <c r="K27" s="30"/>
      <c r="L27" s="24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">
      <c r="A28" s="19" t="s">
        <v>72</v>
      </c>
      <c r="B28" s="20" t="s">
        <v>41</v>
      </c>
      <c r="C28" s="21">
        <v>482840000</v>
      </c>
      <c r="D28" s="21">
        <v>657840000</v>
      </c>
      <c r="E28" s="22"/>
      <c r="F28" s="22"/>
      <c r="G28" s="22"/>
      <c r="H28" s="22"/>
      <c r="I28" s="22"/>
      <c r="J28" s="23">
        <f>SUM(J29:J36)</f>
        <v>163556852</v>
      </c>
      <c r="K28" s="30">
        <f t="shared" si="0"/>
        <v>24.862710081478777</v>
      </c>
      <c r="L28" s="24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">
      <c r="A29" s="26">
        <v>1</v>
      </c>
      <c r="B29" s="27" t="s">
        <v>42</v>
      </c>
      <c r="C29" s="28">
        <v>40000000</v>
      </c>
      <c r="D29" s="28">
        <v>40000000</v>
      </c>
      <c r="E29" s="25"/>
      <c r="F29" s="25"/>
      <c r="G29" s="25"/>
      <c r="H29" s="25"/>
      <c r="I29" s="25"/>
      <c r="J29" s="29">
        <v>2249000</v>
      </c>
      <c r="K29" s="30">
        <f t="shared" si="0"/>
        <v>5.6224999999999996</v>
      </c>
      <c r="L29" s="24">
        <v>80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">
      <c r="A30" s="26">
        <v>2</v>
      </c>
      <c r="B30" s="27" t="s">
        <v>43</v>
      </c>
      <c r="C30" s="28">
        <v>200000000</v>
      </c>
      <c r="D30" s="28">
        <v>285000000</v>
      </c>
      <c r="E30" s="25"/>
      <c r="F30" s="25"/>
      <c r="G30" s="25"/>
      <c r="H30" s="25"/>
      <c r="I30" s="25"/>
      <c r="J30" s="29">
        <v>142822352</v>
      </c>
      <c r="K30" s="30">
        <f t="shared" si="0"/>
        <v>50.113105964912286</v>
      </c>
      <c r="L30" s="24">
        <v>80</v>
      </c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">
      <c r="A31" s="26">
        <v>3</v>
      </c>
      <c r="B31" s="27" t="s">
        <v>44</v>
      </c>
      <c r="C31" s="28">
        <v>21000000</v>
      </c>
      <c r="D31" s="28">
        <v>25000000</v>
      </c>
      <c r="E31" s="25"/>
      <c r="F31" s="25"/>
      <c r="G31" s="25"/>
      <c r="H31" s="25"/>
      <c r="I31" s="25"/>
      <c r="J31" s="29">
        <v>5745500</v>
      </c>
      <c r="K31" s="30">
        <f t="shared" si="0"/>
        <v>22.981999999999999</v>
      </c>
      <c r="L31" s="24">
        <v>80</v>
      </c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3.5" customHeight="1" x14ac:dyDescent="0.2">
      <c r="A32" s="26">
        <v>4</v>
      </c>
      <c r="B32" s="31" t="s">
        <v>45</v>
      </c>
      <c r="C32" s="28">
        <v>0</v>
      </c>
      <c r="D32" s="28">
        <v>0</v>
      </c>
      <c r="E32" s="25"/>
      <c r="F32" s="25"/>
      <c r="G32" s="25"/>
      <c r="H32" s="25"/>
      <c r="I32" s="25"/>
      <c r="J32" s="29">
        <v>0</v>
      </c>
      <c r="K32" s="30"/>
      <c r="L32" s="24"/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">
      <c r="A33" s="26">
        <v>5</v>
      </c>
      <c r="B33" s="27" t="s">
        <v>46</v>
      </c>
      <c r="C33" s="28">
        <v>0</v>
      </c>
      <c r="D33" s="28">
        <v>75000000</v>
      </c>
      <c r="E33" s="25"/>
      <c r="F33" s="25"/>
      <c r="G33" s="25"/>
      <c r="H33" s="25"/>
      <c r="I33" s="25"/>
      <c r="J33" s="29">
        <v>0</v>
      </c>
      <c r="K33" s="30">
        <f t="shared" si="0"/>
        <v>0</v>
      </c>
      <c r="L33" s="24">
        <v>80</v>
      </c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">
      <c r="A34" s="26">
        <v>6</v>
      </c>
      <c r="B34" s="27" t="s">
        <v>47</v>
      </c>
      <c r="C34" s="28">
        <v>0</v>
      </c>
      <c r="D34" s="28">
        <v>211000000</v>
      </c>
      <c r="E34" s="25"/>
      <c r="F34" s="25"/>
      <c r="G34" s="25"/>
      <c r="H34" s="25"/>
      <c r="I34" s="25"/>
      <c r="J34" s="29">
        <v>0</v>
      </c>
      <c r="K34" s="30">
        <f t="shared" si="0"/>
        <v>0</v>
      </c>
      <c r="L34" s="24">
        <v>85</v>
      </c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">
      <c r="A35" s="26">
        <v>7</v>
      </c>
      <c r="B35" s="27" t="s">
        <v>48</v>
      </c>
      <c r="C35" s="28">
        <v>200000000</v>
      </c>
      <c r="D35" s="28">
        <v>0</v>
      </c>
      <c r="E35" s="25"/>
      <c r="F35" s="25"/>
      <c r="G35" s="25"/>
      <c r="H35" s="25"/>
      <c r="I35" s="25"/>
      <c r="J35" s="29">
        <v>0</v>
      </c>
      <c r="K35" s="30"/>
      <c r="L35" s="24">
        <v>0</v>
      </c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">
      <c r="A36" s="26">
        <v>8</v>
      </c>
      <c r="B36" s="31" t="s">
        <v>49</v>
      </c>
      <c r="C36" s="28">
        <v>21840000</v>
      </c>
      <c r="D36" s="28">
        <v>21840000</v>
      </c>
      <c r="E36" s="25"/>
      <c r="F36" s="25"/>
      <c r="G36" s="25"/>
      <c r="H36" s="25"/>
      <c r="I36" s="25"/>
      <c r="J36" s="29">
        <v>12740000</v>
      </c>
      <c r="K36" s="30">
        <f t="shared" si="0"/>
        <v>58.333333333333336</v>
      </c>
      <c r="L36" s="24">
        <v>92</v>
      </c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">
      <c r="A37" s="26"/>
      <c r="B37" s="24"/>
      <c r="C37" s="29"/>
      <c r="D37" s="29"/>
      <c r="E37" s="25"/>
      <c r="F37" s="25"/>
      <c r="G37" s="25"/>
      <c r="H37" s="25"/>
      <c r="I37" s="25"/>
      <c r="J37" s="24"/>
      <c r="K37" s="30"/>
      <c r="L37" s="24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">
      <c r="A38" s="19" t="s">
        <v>73</v>
      </c>
      <c r="B38" s="20" t="s">
        <v>50</v>
      </c>
      <c r="C38" s="28">
        <v>0</v>
      </c>
      <c r="D38" s="28">
        <v>15000000</v>
      </c>
      <c r="E38" s="25"/>
      <c r="F38" s="25"/>
      <c r="G38" s="25"/>
      <c r="H38" s="25"/>
      <c r="I38" s="25"/>
      <c r="J38" s="32">
        <f>SUM(J39)</f>
        <v>0</v>
      </c>
      <c r="K38" s="30">
        <f t="shared" si="0"/>
        <v>0</v>
      </c>
      <c r="L38" s="24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">
      <c r="A39" s="26">
        <v>1</v>
      </c>
      <c r="B39" s="27" t="s">
        <v>51</v>
      </c>
      <c r="C39" s="28">
        <v>0</v>
      </c>
      <c r="D39" s="28">
        <v>15000000</v>
      </c>
      <c r="E39" s="25"/>
      <c r="F39" s="25"/>
      <c r="G39" s="25"/>
      <c r="H39" s="25"/>
      <c r="I39" s="25"/>
      <c r="J39" s="29">
        <v>0</v>
      </c>
      <c r="K39" s="30">
        <f t="shared" si="0"/>
        <v>0</v>
      </c>
      <c r="L39" s="24">
        <v>100</v>
      </c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">
      <c r="A40" s="26"/>
      <c r="B40" s="24"/>
      <c r="C40" s="29"/>
      <c r="D40" s="29"/>
      <c r="E40" s="25"/>
      <c r="F40" s="25"/>
      <c r="G40" s="25"/>
      <c r="H40" s="25"/>
      <c r="I40" s="25"/>
      <c r="J40" s="24"/>
      <c r="K40" s="30"/>
      <c r="L40" s="24"/>
      <c r="M40" s="25"/>
      <c r="N40" s="25"/>
      <c r="O40" s="25"/>
      <c r="P40" s="25"/>
      <c r="Q40" s="25"/>
      <c r="R40" s="25"/>
      <c r="S40" s="25"/>
      <c r="T40" s="25"/>
      <c r="U40" s="25"/>
    </row>
    <row r="41" spans="1:21" x14ac:dyDescent="0.2">
      <c r="A41" s="19" t="s">
        <v>74</v>
      </c>
      <c r="B41" s="33" t="s">
        <v>52</v>
      </c>
      <c r="C41" s="28">
        <v>100000000</v>
      </c>
      <c r="D41" s="28">
        <v>0</v>
      </c>
      <c r="E41" s="25"/>
      <c r="F41" s="25"/>
      <c r="G41" s="25"/>
      <c r="H41" s="25"/>
      <c r="I41" s="25"/>
      <c r="J41" s="32">
        <f>SUM(J42)</f>
        <v>0</v>
      </c>
      <c r="K41" s="30">
        <v>0</v>
      </c>
      <c r="L41" s="24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4.25" customHeight="1" x14ac:dyDescent="0.2">
      <c r="A42" s="26">
        <v>1</v>
      </c>
      <c r="B42" s="31" t="s">
        <v>53</v>
      </c>
      <c r="C42" s="28">
        <v>100000000</v>
      </c>
      <c r="D42" s="28">
        <v>0</v>
      </c>
      <c r="E42" s="25"/>
      <c r="F42" s="25"/>
      <c r="G42" s="25"/>
      <c r="H42" s="25"/>
      <c r="I42" s="25"/>
      <c r="J42" s="29">
        <v>0</v>
      </c>
      <c r="K42" s="30">
        <v>0</v>
      </c>
      <c r="L42" s="24">
        <v>0</v>
      </c>
      <c r="M42" s="25"/>
      <c r="N42" s="25"/>
      <c r="O42" s="25"/>
      <c r="P42" s="25"/>
      <c r="Q42" s="25"/>
      <c r="R42" s="25"/>
      <c r="S42" s="25"/>
      <c r="T42" s="25"/>
      <c r="U42" s="25"/>
    </row>
    <row r="43" spans="1:21" x14ac:dyDescent="0.2">
      <c r="A43" s="26"/>
      <c r="B43" s="24"/>
      <c r="C43" s="29"/>
      <c r="D43" s="29"/>
      <c r="E43" s="25"/>
      <c r="F43" s="25"/>
      <c r="G43" s="25"/>
      <c r="H43" s="25"/>
      <c r="I43" s="25"/>
      <c r="J43" s="24"/>
      <c r="K43" s="30"/>
      <c r="L43" s="24"/>
      <c r="M43" s="25"/>
      <c r="N43" s="25"/>
      <c r="O43" s="25"/>
      <c r="P43" s="25"/>
      <c r="Q43" s="25"/>
      <c r="R43" s="25"/>
      <c r="S43" s="25"/>
      <c r="T43" s="25"/>
      <c r="U43" s="25"/>
    </row>
    <row r="44" spans="1:21" x14ac:dyDescent="0.2">
      <c r="A44" s="19" t="s">
        <v>75</v>
      </c>
      <c r="B44" s="33" t="s">
        <v>54</v>
      </c>
      <c r="C44" s="21">
        <v>1350000000</v>
      </c>
      <c r="D44" s="21">
        <v>3305700000</v>
      </c>
      <c r="E44" s="22"/>
      <c r="F44" s="22"/>
      <c r="G44" s="22"/>
      <c r="H44" s="22"/>
      <c r="I44" s="22"/>
      <c r="J44" s="23">
        <f>SUM(J45:J55)</f>
        <v>2187463009</v>
      </c>
      <c r="K44" s="34"/>
      <c r="L44" s="24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24" x14ac:dyDescent="0.2">
      <c r="A45" s="26">
        <v>1</v>
      </c>
      <c r="B45" s="31" t="s">
        <v>55</v>
      </c>
      <c r="C45" s="28">
        <v>200000000</v>
      </c>
      <c r="D45" s="28">
        <v>200000000</v>
      </c>
      <c r="E45" s="25"/>
      <c r="F45" s="25"/>
      <c r="G45" s="25"/>
      <c r="H45" s="25"/>
      <c r="I45" s="25"/>
      <c r="J45" s="29">
        <v>195844000</v>
      </c>
      <c r="K45" s="30">
        <f t="shared" si="0"/>
        <v>97.921999999999997</v>
      </c>
      <c r="L45" s="24">
        <v>100</v>
      </c>
      <c r="M45" s="25"/>
      <c r="N45" s="25"/>
      <c r="O45" s="25"/>
      <c r="P45" s="25"/>
      <c r="Q45" s="25"/>
      <c r="R45" s="25"/>
      <c r="S45" s="25"/>
      <c r="T45" s="25"/>
      <c r="U45" s="25"/>
    </row>
    <row r="46" spans="1:21" x14ac:dyDescent="0.2">
      <c r="A46" s="26">
        <v>2</v>
      </c>
      <c r="B46" s="27" t="s">
        <v>56</v>
      </c>
      <c r="C46" s="28">
        <v>150000000</v>
      </c>
      <c r="D46" s="28">
        <v>150000000</v>
      </c>
      <c r="E46" s="25"/>
      <c r="F46" s="25"/>
      <c r="G46" s="25"/>
      <c r="H46" s="25"/>
      <c r="I46" s="25"/>
      <c r="J46" s="29">
        <v>74239700</v>
      </c>
      <c r="K46" s="30">
        <f t="shared" si="0"/>
        <v>49.493133333333333</v>
      </c>
      <c r="L46" s="24">
        <v>90</v>
      </c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4.25" customHeight="1" x14ac:dyDescent="0.2">
      <c r="A47" s="26">
        <v>3</v>
      </c>
      <c r="B47" s="31" t="s">
        <v>57</v>
      </c>
      <c r="C47" s="28">
        <v>100000000</v>
      </c>
      <c r="D47" s="28">
        <v>0</v>
      </c>
      <c r="E47" s="25"/>
      <c r="F47" s="25"/>
      <c r="G47" s="25"/>
      <c r="H47" s="25"/>
      <c r="I47" s="25"/>
      <c r="J47" s="29">
        <v>0</v>
      </c>
      <c r="K47" s="30">
        <v>0</v>
      </c>
      <c r="L47" s="24">
        <v>0</v>
      </c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24" x14ac:dyDescent="0.2">
      <c r="A48" s="26">
        <v>4</v>
      </c>
      <c r="B48" s="31" t="s">
        <v>58</v>
      </c>
      <c r="C48" s="28">
        <v>100000000</v>
      </c>
      <c r="D48" s="28">
        <v>0</v>
      </c>
      <c r="E48" s="25"/>
      <c r="F48" s="25"/>
      <c r="G48" s="25"/>
      <c r="H48" s="25"/>
      <c r="I48" s="25"/>
      <c r="J48" s="29">
        <v>0</v>
      </c>
      <c r="K48" s="30">
        <v>0</v>
      </c>
      <c r="L48" s="24">
        <v>0</v>
      </c>
      <c r="M48" s="25"/>
      <c r="N48" s="25"/>
      <c r="O48" s="25"/>
      <c r="P48" s="25"/>
      <c r="Q48" s="25"/>
      <c r="R48" s="25"/>
      <c r="S48" s="25"/>
      <c r="T48" s="25"/>
      <c r="U48" s="25"/>
    </row>
    <row r="49" spans="1:21" x14ac:dyDescent="0.2">
      <c r="A49" s="26">
        <v>5</v>
      </c>
      <c r="B49" s="31" t="s">
        <v>59</v>
      </c>
      <c r="C49" s="28">
        <v>50000000</v>
      </c>
      <c r="D49" s="28">
        <v>50000000</v>
      </c>
      <c r="E49" s="25"/>
      <c r="F49" s="25"/>
      <c r="G49" s="25"/>
      <c r="H49" s="25"/>
      <c r="I49" s="25"/>
      <c r="J49" s="29">
        <v>0</v>
      </c>
      <c r="K49" s="30">
        <f t="shared" si="0"/>
        <v>0</v>
      </c>
      <c r="L49" s="24">
        <v>0</v>
      </c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2.75" customHeight="1" x14ac:dyDescent="0.2">
      <c r="A50" s="26">
        <v>6</v>
      </c>
      <c r="B50" s="31" t="s">
        <v>60</v>
      </c>
      <c r="C50" s="28">
        <v>300000000</v>
      </c>
      <c r="D50" s="28">
        <v>300000000</v>
      </c>
      <c r="E50" s="25"/>
      <c r="F50" s="25"/>
      <c r="G50" s="25"/>
      <c r="H50" s="25"/>
      <c r="I50" s="25"/>
      <c r="J50" s="29">
        <v>255743376</v>
      </c>
      <c r="K50" s="30">
        <f t="shared" si="0"/>
        <v>85.247792000000004</v>
      </c>
      <c r="L50" s="24">
        <v>90</v>
      </c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2.75" customHeight="1" x14ac:dyDescent="0.2">
      <c r="A51" s="26">
        <v>7</v>
      </c>
      <c r="B51" s="31" t="s">
        <v>61</v>
      </c>
      <c r="C51" s="28">
        <v>100000000</v>
      </c>
      <c r="D51" s="28">
        <v>0</v>
      </c>
      <c r="E51" s="25"/>
      <c r="F51" s="25"/>
      <c r="G51" s="25"/>
      <c r="H51" s="25"/>
      <c r="I51" s="25"/>
      <c r="J51" s="29">
        <v>0</v>
      </c>
      <c r="K51" s="30">
        <v>0</v>
      </c>
      <c r="L51" s="24">
        <v>0</v>
      </c>
      <c r="M51" s="25"/>
      <c r="N51" s="25"/>
      <c r="O51" s="25"/>
      <c r="P51" s="25"/>
      <c r="Q51" s="25"/>
      <c r="R51" s="25"/>
      <c r="S51" s="25"/>
      <c r="T51" s="25"/>
      <c r="U51" s="25"/>
    </row>
    <row r="52" spans="1:21" x14ac:dyDescent="0.2">
      <c r="A52" s="26">
        <v>8</v>
      </c>
      <c r="B52" s="31" t="s">
        <v>62</v>
      </c>
      <c r="C52" s="28">
        <v>250000000</v>
      </c>
      <c r="D52" s="28">
        <v>150000000</v>
      </c>
      <c r="E52" s="25"/>
      <c r="F52" s="25"/>
      <c r="G52" s="25"/>
      <c r="H52" s="25"/>
      <c r="I52" s="25"/>
      <c r="J52" s="29">
        <v>119756388</v>
      </c>
      <c r="K52" s="30">
        <f t="shared" si="0"/>
        <v>79.837592000000001</v>
      </c>
      <c r="L52" s="24">
        <v>92</v>
      </c>
      <c r="M52" s="25"/>
      <c r="N52" s="25"/>
      <c r="O52" s="25"/>
      <c r="P52" s="25"/>
      <c r="Q52" s="25"/>
      <c r="R52" s="25"/>
      <c r="S52" s="25"/>
      <c r="T52" s="25"/>
      <c r="U52" s="25"/>
    </row>
    <row r="53" spans="1:21" x14ac:dyDescent="0.2">
      <c r="A53" s="26">
        <v>9</v>
      </c>
      <c r="B53" s="27" t="s">
        <v>63</v>
      </c>
      <c r="C53" s="28">
        <v>100000000</v>
      </c>
      <c r="D53" s="28">
        <v>0</v>
      </c>
      <c r="E53" s="25"/>
      <c r="F53" s="25"/>
      <c r="G53" s="25"/>
      <c r="H53" s="25"/>
      <c r="I53" s="25"/>
      <c r="J53" s="29">
        <v>0</v>
      </c>
      <c r="K53" s="30">
        <v>0</v>
      </c>
      <c r="L53" s="24">
        <v>0</v>
      </c>
      <c r="M53" s="25"/>
      <c r="N53" s="25"/>
      <c r="O53" s="25"/>
      <c r="P53" s="25"/>
      <c r="Q53" s="25"/>
      <c r="R53" s="25"/>
      <c r="S53" s="25"/>
      <c r="T53" s="25"/>
      <c r="U53" s="25"/>
    </row>
    <row r="54" spans="1:21" x14ac:dyDescent="0.2">
      <c r="A54" s="26">
        <v>10</v>
      </c>
      <c r="B54" s="27" t="s">
        <v>64</v>
      </c>
      <c r="C54" s="28">
        <v>0</v>
      </c>
      <c r="D54" s="28">
        <v>350000000</v>
      </c>
      <c r="E54" s="25"/>
      <c r="F54" s="25"/>
      <c r="G54" s="25"/>
      <c r="H54" s="25"/>
      <c r="I54" s="25"/>
      <c r="J54" s="29">
        <v>339972600</v>
      </c>
      <c r="K54" s="30">
        <f t="shared" si="0"/>
        <v>97.135028571428577</v>
      </c>
      <c r="L54" s="24">
        <v>100</v>
      </c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24" x14ac:dyDescent="0.2">
      <c r="A55" s="26">
        <v>11</v>
      </c>
      <c r="B55" s="31" t="s">
        <v>65</v>
      </c>
      <c r="C55" s="28">
        <v>0</v>
      </c>
      <c r="D55" s="28">
        <v>2105700000</v>
      </c>
      <c r="E55" s="25"/>
      <c r="F55" s="25"/>
      <c r="G55" s="25"/>
      <c r="H55" s="25"/>
      <c r="I55" s="25"/>
      <c r="J55" s="29">
        <v>1201906945</v>
      </c>
      <c r="K55" s="30">
        <f t="shared" si="0"/>
        <v>57.078736049769674</v>
      </c>
      <c r="L55" s="24">
        <v>90</v>
      </c>
      <c r="M55" s="25"/>
      <c r="N55" s="25"/>
      <c r="O55" s="25"/>
      <c r="P55" s="25"/>
      <c r="Q55" s="25"/>
      <c r="R55" s="25"/>
      <c r="S55" s="25"/>
      <c r="T55" s="25"/>
      <c r="U55" s="25"/>
    </row>
    <row r="56" spans="1:21" x14ac:dyDescent="0.2">
      <c r="A56" s="26"/>
      <c r="B56" s="24"/>
      <c r="C56" s="29"/>
      <c r="D56" s="29"/>
      <c r="E56" s="25"/>
      <c r="F56" s="25"/>
      <c r="G56" s="25"/>
      <c r="H56" s="25"/>
      <c r="I56" s="25"/>
      <c r="J56" s="24"/>
      <c r="K56" s="30"/>
      <c r="L56" s="24"/>
      <c r="M56" s="25"/>
      <c r="N56" s="25"/>
      <c r="O56" s="25"/>
      <c r="P56" s="25"/>
      <c r="Q56" s="25"/>
      <c r="R56" s="25"/>
      <c r="S56" s="25"/>
      <c r="T56" s="25"/>
      <c r="U56" s="25"/>
    </row>
    <row r="57" spans="1:21" x14ac:dyDescent="0.2">
      <c r="A57" s="19" t="s">
        <v>77</v>
      </c>
      <c r="B57" s="33" t="s">
        <v>66</v>
      </c>
      <c r="C57" s="21">
        <v>300000000</v>
      </c>
      <c r="D57" s="21">
        <v>100000000</v>
      </c>
      <c r="E57" s="22"/>
      <c r="F57" s="22"/>
      <c r="G57" s="22"/>
      <c r="H57" s="22"/>
      <c r="I57" s="22"/>
      <c r="J57" s="23">
        <f>SUM(J58:J61)</f>
        <v>14650000</v>
      </c>
      <c r="K57" s="34"/>
      <c r="L57" s="24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24" x14ac:dyDescent="0.2">
      <c r="A58" s="26">
        <v>1</v>
      </c>
      <c r="B58" s="31" t="s">
        <v>67</v>
      </c>
      <c r="C58" s="28">
        <v>100000000</v>
      </c>
      <c r="D58" s="28">
        <v>0</v>
      </c>
      <c r="E58" s="25"/>
      <c r="F58" s="25"/>
      <c r="G58" s="25"/>
      <c r="H58" s="25"/>
      <c r="I58" s="25"/>
      <c r="J58" s="29">
        <v>0</v>
      </c>
      <c r="K58" s="30">
        <v>0</v>
      </c>
      <c r="L58" s="24">
        <v>0</v>
      </c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2.75" customHeight="1" x14ac:dyDescent="0.2">
      <c r="A59" s="26">
        <v>2</v>
      </c>
      <c r="B59" s="27" t="s">
        <v>68</v>
      </c>
      <c r="C59" s="28">
        <v>100000000</v>
      </c>
      <c r="D59" s="28">
        <v>100000000</v>
      </c>
      <c r="E59" s="25"/>
      <c r="F59" s="25"/>
      <c r="G59" s="25"/>
      <c r="H59" s="25"/>
      <c r="I59" s="25"/>
      <c r="J59" s="29">
        <v>14650000</v>
      </c>
      <c r="K59" s="30">
        <f t="shared" si="0"/>
        <v>14.649999999999999</v>
      </c>
      <c r="L59" s="24">
        <v>20</v>
      </c>
      <c r="M59" s="25"/>
      <c r="N59" s="25"/>
      <c r="O59" s="25"/>
      <c r="P59" s="25"/>
      <c r="Q59" s="25"/>
      <c r="R59" s="25"/>
      <c r="S59" s="25"/>
      <c r="T59" s="25"/>
      <c r="U59" s="25"/>
    </row>
    <row r="60" spans="1:21" x14ac:dyDescent="0.2">
      <c r="A60" s="26">
        <v>3</v>
      </c>
      <c r="B60" s="27" t="s">
        <v>69</v>
      </c>
      <c r="C60" s="28">
        <v>50000000</v>
      </c>
      <c r="D60" s="28">
        <v>0</v>
      </c>
      <c r="E60" s="25"/>
      <c r="F60" s="25"/>
      <c r="G60" s="25"/>
      <c r="H60" s="25"/>
      <c r="I60" s="25"/>
      <c r="J60" s="29">
        <v>0</v>
      </c>
      <c r="K60" s="30">
        <v>0</v>
      </c>
      <c r="L60" s="24">
        <v>0</v>
      </c>
      <c r="M60" s="25"/>
      <c r="N60" s="25"/>
      <c r="O60" s="25"/>
      <c r="P60" s="25"/>
      <c r="Q60" s="25"/>
      <c r="R60" s="25"/>
      <c r="S60" s="25"/>
      <c r="T60" s="25"/>
      <c r="U60" s="25"/>
    </row>
    <row r="61" spans="1:21" x14ac:dyDescent="0.2">
      <c r="A61" s="26">
        <v>4</v>
      </c>
      <c r="B61" s="27" t="s">
        <v>70</v>
      </c>
      <c r="C61" s="28">
        <v>50000000</v>
      </c>
      <c r="D61" s="28">
        <v>0</v>
      </c>
      <c r="E61" s="25"/>
      <c r="F61" s="25"/>
      <c r="G61" s="25"/>
      <c r="H61" s="25"/>
      <c r="I61" s="25"/>
      <c r="J61" s="29">
        <v>0</v>
      </c>
      <c r="K61" s="30">
        <v>0</v>
      </c>
      <c r="L61" s="24">
        <v>0</v>
      </c>
      <c r="M61" s="25"/>
      <c r="N61" s="25"/>
      <c r="O61" s="25"/>
      <c r="P61" s="25"/>
      <c r="Q61" s="25"/>
      <c r="R61" s="25"/>
      <c r="S61" s="25"/>
      <c r="T61" s="25"/>
      <c r="U61" s="25"/>
    </row>
    <row r="62" spans="1:21" x14ac:dyDescent="0.2">
      <c r="A62" s="35"/>
      <c r="B62" s="36"/>
      <c r="C62" s="37"/>
      <c r="D62" s="37"/>
      <c r="E62" s="38"/>
      <c r="F62" s="38"/>
      <c r="G62" s="38"/>
      <c r="H62" s="38"/>
      <c r="I62" s="38"/>
      <c r="J62" s="36"/>
      <c r="K62" s="36"/>
      <c r="L62" s="36"/>
      <c r="M62" s="38"/>
      <c r="N62" s="38"/>
      <c r="O62" s="38"/>
      <c r="P62" s="38"/>
      <c r="Q62" s="38"/>
      <c r="R62" s="38"/>
      <c r="S62" s="38"/>
      <c r="T62" s="38"/>
      <c r="U62" s="38"/>
    </row>
    <row r="63" spans="1:21" s="14" customFormat="1" ht="18.75" customHeight="1" x14ac:dyDescent="0.25">
      <c r="A63" s="9"/>
      <c r="B63" s="10" t="s">
        <v>76</v>
      </c>
      <c r="C63" s="11">
        <f t="shared" ref="C63" si="1">SUM(C57,C44,C41,C38,C28,C13)</f>
        <v>2946295350</v>
      </c>
      <c r="D63" s="11">
        <f>SUM(D57,D44,D41,D38,D28,D13)</f>
        <v>4606995350</v>
      </c>
      <c r="E63" s="11">
        <f t="shared" ref="E63:J63" si="2">SUM(E57,E44,E41,E38,E28,E13)</f>
        <v>0</v>
      </c>
      <c r="F63" s="11">
        <f t="shared" si="2"/>
        <v>0</v>
      </c>
      <c r="G63" s="11">
        <f t="shared" si="2"/>
        <v>0</v>
      </c>
      <c r="H63" s="11">
        <f t="shared" si="2"/>
        <v>0</v>
      </c>
      <c r="I63" s="11">
        <f t="shared" si="2"/>
        <v>0</v>
      </c>
      <c r="J63" s="11">
        <f t="shared" si="2"/>
        <v>2641018224</v>
      </c>
      <c r="K63" s="12">
        <f>AVERAGE(K59,K55,K54,K52,K50,K49,K46,K45,K39,K36,K34,K33,K31,K30,K29,K26,K25,K24,K23,K22,K21,K20,K19,K18,K17,K16,K15,K14)</f>
        <v>42.049476992723918</v>
      </c>
      <c r="L63" s="12">
        <f>AVERAGE(L59,L55,L54,L52,L50,L49,L46,L45,L39,L36,L34,L33,L31,L30,L29,L26,L25,L24,L23,L22,L21,L20,L19,L18,L17,L16,L15,L14)</f>
        <v>69.107142857142861</v>
      </c>
      <c r="M63" s="13"/>
      <c r="N63" s="13"/>
      <c r="O63" s="13"/>
      <c r="P63" s="13"/>
      <c r="Q63" s="13"/>
      <c r="R63" s="13"/>
      <c r="S63" s="13"/>
      <c r="T63" s="13"/>
      <c r="U63" s="13"/>
    </row>
    <row r="65" spans="12:12" x14ac:dyDescent="0.2">
      <c r="L65" s="15" t="s">
        <v>83</v>
      </c>
    </row>
    <row r="66" spans="12:12" x14ac:dyDescent="0.2">
      <c r="L66" s="15"/>
    </row>
    <row r="67" spans="12:12" x14ac:dyDescent="0.2">
      <c r="L67" s="15" t="s">
        <v>79</v>
      </c>
    </row>
    <row r="68" spans="12:12" x14ac:dyDescent="0.2">
      <c r="L68" s="15" t="s">
        <v>78</v>
      </c>
    </row>
    <row r="69" spans="12:12" x14ac:dyDescent="0.2">
      <c r="L69" s="15" t="s">
        <v>82</v>
      </c>
    </row>
    <row r="70" spans="12:12" x14ac:dyDescent="0.2">
      <c r="L70" s="15"/>
    </row>
    <row r="71" spans="12:12" x14ac:dyDescent="0.2">
      <c r="L71" s="15"/>
    </row>
    <row r="72" spans="12:12" x14ac:dyDescent="0.2">
      <c r="L72" s="15"/>
    </row>
    <row r="73" spans="12:12" x14ac:dyDescent="0.2">
      <c r="L73" s="15"/>
    </row>
    <row r="74" spans="12:12" x14ac:dyDescent="0.2">
      <c r="L74" s="39" t="s">
        <v>80</v>
      </c>
    </row>
    <row r="75" spans="12:12" x14ac:dyDescent="0.2">
      <c r="L75" s="15" t="s">
        <v>81</v>
      </c>
    </row>
  </sheetData>
  <mergeCells count="15">
    <mergeCell ref="A2:U2"/>
    <mergeCell ref="S8:T9"/>
    <mergeCell ref="U8:U10"/>
    <mergeCell ref="A1:U1"/>
    <mergeCell ref="H8:I9"/>
    <mergeCell ref="J8:K9"/>
    <mergeCell ref="L8:L9"/>
    <mergeCell ref="M8:O9"/>
    <mergeCell ref="P8:R9"/>
    <mergeCell ref="A8:A10"/>
    <mergeCell ref="B8:B10"/>
    <mergeCell ref="C8:D9"/>
    <mergeCell ref="E8:E10"/>
    <mergeCell ref="F8:F10"/>
    <mergeCell ref="G8:G10"/>
  </mergeCells>
  <pageMargins left="0.43307086614173229" right="0.39370078740157483" top="0.55118110236220474" bottom="0.47244094488188981" header="0.31496062992125984" footer="0.31496062992125984"/>
  <pageSetup paperSize="256" scale="76" fitToHeight="2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1" sqref="C1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Oktober 2021</vt:lpstr>
      <vt:lpstr>MEI 31 2021 </vt:lpstr>
      <vt:lpstr>Sheet1</vt:lpstr>
      <vt:lpstr>Sheet2</vt:lpstr>
      <vt:lpstr>Sheet3</vt:lpstr>
      <vt:lpstr>'MEI 31 2021 '!Print_Titles</vt:lpstr>
      <vt:lpstr>'Oktober 2021'!Print_Titles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BPBD</cp:lastModifiedBy>
  <cp:lastPrinted>2021-10-06T07:28:56Z</cp:lastPrinted>
  <dcterms:created xsi:type="dcterms:W3CDTF">2020-12-07T11:36:00Z</dcterms:created>
  <dcterms:modified xsi:type="dcterms:W3CDTF">2021-10-07T01:22:16Z</dcterms:modified>
</cp:coreProperties>
</file>